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04"/>
  <workbookPr/>
  <mc:AlternateContent xmlns:mc="http://schemas.openxmlformats.org/markup-compatibility/2006">
    <mc:Choice Requires="x15">
      <x15ac:absPath xmlns:x15ac="http://schemas.microsoft.com/office/spreadsheetml/2010/11/ac" url="C:\Users\delcy\Downloads\"/>
    </mc:Choice>
  </mc:AlternateContent>
  <xr:revisionPtr revIDLastSave="303" documentId="13_ncr:1_{B2DF8313-DE7A-4563-8005-4BC5FC8BE057}" xr6:coauthVersionLast="47" xr6:coauthVersionMax="47" xr10:uidLastSave="{CEE7D58E-B677-4DDF-BEFF-1BB46FF00AA2}"/>
  <bookViews>
    <workbookView xWindow="-120" yWindow="-120" windowWidth="20730" windowHeight="11040" xr2:uid="{00000000-000D-0000-FFFF-FFFF00000000}"/>
  </bookViews>
  <sheets>
    <sheet name="Hoja1" sheetId="1" r:id="rId1"/>
    <sheet name="Listas" sheetId="2" r:id="rId2"/>
  </sheets>
  <definedNames>
    <definedName name="_xlnm._FilterDatabase" localSheetId="0" hidden="1">Hoja1!$A$15:$AT$39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36" i="1" l="1"/>
  <c r="AK36" i="1"/>
  <c r="AF36" i="1"/>
  <c r="AQ37" i="1" a="1"/>
  <c r="AQ37" i="1"/>
  <c r="AM36" i="1"/>
  <c r="AM34" i="1"/>
  <c r="AH34" i="1" a="1"/>
  <c r="AH34" i="1"/>
  <c r="AH36" i="1" a="1"/>
  <c r="AH36" i="1"/>
  <c r="AH31" i="1" a="1"/>
  <c r="AH31" i="1"/>
  <c r="AP37" i="1"/>
  <c r="AQ32" i="1"/>
  <c r="AQ31" i="1"/>
  <c r="AQ21" i="1"/>
  <c r="AB35" i="1"/>
  <c r="AA34" i="1"/>
  <c r="AR37" i="1"/>
  <c r="AC34" i="1"/>
  <c r="X32" i="1"/>
  <c r="X31" i="1"/>
  <c r="W35" i="1"/>
  <c r="AQ33" i="1"/>
  <c r="AQ29" i="1"/>
  <c r="AQ28" i="1"/>
  <c r="AQ27" i="1"/>
  <c r="AQ26" i="1"/>
  <c r="AQ25" i="1"/>
  <c r="AQ24" i="1"/>
  <c r="AQ23" i="1"/>
  <c r="AQ22" i="1"/>
  <c r="AQ20" i="1"/>
  <c r="AQ19" i="1"/>
  <c r="AQ18" i="1"/>
  <c r="AQ17" i="1"/>
  <c r="AQ16" i="1"/>
  <c r="W34" i="1"/>
  <c r="V20" i="1"/>
  <c r="X20" i="1" s="1"/>
  <c r="V19" i="1"/>
  <c r="X19" i="1" s="1"/>
  <c r="V36" i="1"/>
  <c r="X36" i="1" s="1"/>
  <c r="AF29" i="1"/>
  <c r="AH29" i="1" s="1"/>
  <c r="AA16" i="1"/>
  <c r="AC16" i="1" s="1"/>
  <c r="V16" i="1"/>
  <c r="X16" i="1" s="1"/>
  <c r="AK37" i="1"/>
  <c r="AM37" i="1" s="1"/>
  <c r="AF37" i="1"/>
  <c r="AH37" i="1" s="1" a="1"/>
  <c r="AH37" i="1" s="1"/>
  <c r="AA37" i="1"/>
  <c r="AC37" i="1" s="1"/>
  <c r="V37" i="1"/>
  <c r="X37" i="1" s="1"/>
  <c r="AP36" i="1"/>
  <c r="AR36" i="1" s="1"/>
  <c r="AA36" i="1"/>
  <c r="AC36" i="1" s="1"/>
  <c r="AP35" i="1"/>
  <c r="AK35" i="1"/>
  <c r="AM35" i="1" s="1"/>
  <c r="AF35" i="1"/>
  <c r="AH35" i="1" s="1" a="1"/>
  <c r="AH35" i="1" s="1"/>
  <c r="AA35" i="1"/>
  <c r="AC35" i="1" s="1"/>
  <c r="V35" i="1"/>
  <c r="AP33" i="1"/>
  <c r="AK33" i="1"/>
  <c r="AM33" i="1" s="1"/>
  <c r="AF33" i="1"/>
  <c r="AH33" i="1" s="1" a="1"/>
  <c r="AH33" i="1" s="1"/>
  <c r="AA33" i="1"/>
  <c r="AC33" i="1" s="1"/>
  <c r="V33" i="1"/>
  <c r="X33" i="1" s="1"/>
  <c r="AP32" i="1"/>
  <c r="AR32" i="1" s="1"/>
  <c r="AK32" i="1"/>
  <c r="AM32" i="1" s="1"/>
  <c r="AF32" i="1"/>
  <c r="AH32" i="1" s="1" a="1"/>
  <c r="AH32" i="1" s="1"/>
  <c r="AA32" i="1"/>
  <c r="AC32" i="1" s="1"/>
  <c r="AP31" i="1"/>
  <c r="AR31" i="1" s="1"/>
  <c r="AK31" i="1"/>
  <c r="AM31" i="1" s="1"/>
  <c r="AA31" i="1"/>
  <c r="AC31" i="1" s="1"/>
  <c r="AC38" i="1" s="1"/>
  <c r="AH38" i="1" l="1"/>
  <c r="AQ34" i="1"/>
  <c r="AR34" i="1" s="1"/>
  <c r="X34" i="1"/>
  <c r="AR33" i="1"/>
  <c r="AQ35" i="1"/>
  <c r="AR35" i="1" s="1"/>
  <c r="X35" i="1"/>
  <c r="X38" i="1"/>
  <c r="P24" i="1"/>
  <c r="P25" i="1"/>
  <c r="P26" i="1"/>
  <c r="P27" i="1"/>
  <c r="AP27" i="1" s="1"/>
  <c r="AR27" i="1" s="1"/>
  <c r="P28" i="1"/>
  <c r="AP28" i="1" s="1"/>
  <c r="AR28" i="1" s="1"/>
  <c r="P29" i="1"/>
  <c r="P23" i="1"/>
  <c r="P22" i="1"/>
  <c r="P21" i="1"/>
  <c r="AP21" i="1" s="1"/>
  <c r="AR21" i="1" s="1"/>
  <c r="AR38" i="1" l="1"/>
  <c r="P20" i="1"/>
  <c r="P19" i="1"/>
  <c r="AP19" i="1" s="1"/>
  <c r="AR19" i="1" s="1"/>
  <c r="P18" i="1"/>
  <c r="AP18" i="1" s="1"/>
  <c r="AR18" i="1" s="1"/>
  <c r="P17" i="1"/>
  <c r="P16" i="1"/>
  <c r="AP16" i="1" l="1"/>
  <c r="AR16" i="1" s="1"/>
  <c r="AK16" i="1"/>
  <c r="AM16" i="1" s="1"/>
  <c r="AP29" i="1"/>
  <c r="AR29" i="1" s="1"/>
  <c r="AP26" i="1"/>
  <c r="AR26" i="1" s="1"/>
  <c r="AP25" i="1"/>
  <c r="AR25" i="1" s="1"/>
  <c r="AP24" i="1"/>
  <c r="AR24" i="1" s="1"/>
  <c r="AP23" i="1"/>
  <c r="AR23" i="1" s="1"/>
  <c r="AP22" i="1"/>
  <c r="AR22" i="1" s="1"/>
  <c r="AP20" i="1"/>
  <c r="AR20" i="1" s="1"/>
  <c r="AP17" i="1"/>
  <c r="AR17" i="1" s="1"/>
  <c r="AM38" i="1"/>
  <c r="AK29" i="1"/>
  <c r="AM29" i="1" s="1"/>
  <c r="AK28" i="1"/>
  <c r="AM28" i="1" s="1"/>
  <c r="AK27" i="1"/>
  <c r="AM27" i="1" s="1"/>
  <c r="AK26" i="1"/>
  <c r="AM26" i="1" s="1"/>
  <c r="AK25" i="1"/>
  <c r="AM25" i="1" s="1"/>
  <c r="AK24" i="1"/>
  <c r="AM24" i="1" s="1"/>
  <c r="AK23" i="1"/>
  <c r="AM23" i="1" s="1"/>
  <c r="AK22" i="1"/>
  <c r="AM22" i="1" s="1"/>
  <c r="AK21" i="1"/>
  <c r="AM21" i="1" s="1"/>
  <c r="AK20" i="1"/>
  <c r="AM20" i="1" s="1"/>
  <c r="AK19" i="1"/>
  <c r="AM19" i="1" s="1"/>
  <c r="AK18" i="1"/>
  <c r="AM18" i="1" s="1"/>
  <c r="AK17" i="1"/>
  <c r="AM17" i="1" s="1"/>
  <c r="AF28" i="1"/>
  <c r="AH28" i="1" s="1"/>
  <c r="AF27" i="1"/>
  <c r="AH27" i="1" s="1"/>
  <c r="AF26" i="1"/>
  <c r="AH26" i="1" s="1"/>
  <c r="AF25" i="1"/>
  <c r="AH25" i="1" s="1"/>
  <c r="AF24" i="1"/>
  <c r="AH24" i="1" s="1"/>
  <c r="AF23" i="1"/>
  <c r="AH23" i="1" s="1"/>
  <c r="AF22" i="1"/>
  <c r="AH22" i="1" s="1"/>
  <c r="AF21" i="1"/>
  <c r="AH21" i="1" s="1"/>
  <c r="AF20" i="1"/>
  <c r="AH20" i="1" s="1"/>
  <c r="AF19" i="1"/>
  <c r="AH19" i="1" s="1"/>
  <c r="AF18" i="1"/>
  <c r="AH18" i="1" s="1"/>
  <c r="AF17" i="1"/>
  <c r="AH17" i="1" s="1"/>
  <c r="AF16" i="1"/>
  <c r="AH16" i="1" s="1"/>
  <c r="AA29" i="1"/>
  <c r="AC29" i="1" s="1"/>
  <c r="AA28" i="1"/>
  <c r="AC28" i="1" s="1"/>
  <c r="AA27" i="1"/>
  <c r="AC27" i="1" s="1"/>
  <c r="AA26" i="1"/>
  <c r="AC26" i="1" s="1"/>
  <c r="AA25" i="1"/>
  <c r="AC25" i="1" s="1"/>
  <c r="AA24" i="1"/>
  <c r="AC24" i="1" s="1"/>
  <c r="AA23" i="1"/>
  <c r="AC23" i="1" s="1"/>
  <c r="AA22" i="1"/>
  <c r="AC22" i="1" s="1"/>
  <c r="AA21" i="1"/>
  <c r="AC21" i="1" s="1"/>
  <c r="AA20" i="1"/>
  <c r="AC20" i="1" s="1"/>
  <c r="AA19" i="1"/>
  <c r="AC19" i="1" s="1"/>
  <c r="AA18" i="1"/>
  <c r="AC18" i="1" s="1"/>
  <c r="AA17" i="1"/>
  <c r="AC17" i="1" s="1"/>
  <c r="AC30" i="1" s="1"/>
  <c r="V29" i="1"/>
  <c r="X29" i="1" s="1"/>
  <c r="V28" i="1"/>
  <c r="X28" i="1" s="1"/>
  <c r="V27" i="1"/>
  <c r="X27" i="1" s="1"/>
  <c r="V26" i="1"/>
  <c r="X26" i="1" s="1"/>
  <c r="V25" i="1"/>
  <c r="X25" i="1" s="1"/>
  <c r="V24" i="1"/>
  <c r="X24" i="1" s="1"/>
  <c r="V23" i="1"/>
  <c r="X23" i="1" s="1"/>
  <c r="V22" i="1"/>
  <c r="X22" i="1" s="1"/>
  <c r="V21" i="1"/>
  <c r="X21" i="1" s="1"/>
  <c r="V18" i="1"/>
  <c r="X18" i="1" s="1"/>
  <c r="V17" i="1"/>
  <c r="X17" i="1" s="1"/>
  <c r="AM30" i="1" l="1"/>
  <c r="AR30" i="1"/>
  <c r="X30" i="1"/>
  <c r="X39" i="1" s="1"/>
  <c r="AH30" i="1"/>
  <c r="AH39" i="1" s="1"/>
  <c r="AR39" i="1"/>
  <c r="AC39" i="1"/>
  <c r="AM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F4" authorId="0" shapeId="0" xr:uid="{00000000-0006-0000-0000-000001000000}">
      <text>
        <r>
          <rPr>
            <b/>
            <sz val="9"/>
            <color indexed="81"/>
            <rFont val="Tahoma"/>
            <family val="2"/>
          </rPr>
          <t>Cuadro que resume los cambios realizados de una versión a otra</t>
        </r>
      </text>
    </comment>
    <comment ref="F5" authorId="0" shapeId="0" xr:uid="{00000000-0006-0000-0000-000002000000}">
      <text>
        <r>
          <rPr>
            <b/>
            <sz val="9"/>
            <color indexed="81"/>
            <rFont val="Tahoma"/>
            <family val="2"/>
          </rPr>
          <t xml:space="preserve">Número consecutivo de la versión generada </t>
        </r>
      </text>
    </comment>
    <comment ref="G5" authorId="0" shapeId="0" xr:uid="{00000000-0006-0000-0000-000003000000}">
      <text>
        <r>
          <rPr>
            <b/>
            <sz val="9"/>
            <color indexed="81"/>
            <rFont val="Tahoma"/>
            <family val="2"/>
          </rPr>
          <t>Fecha de la versión generada</t>
        </r>
      </text>
    </comment>
    <comment ref="H5" authorId="0" shapeId="0" xr:uid="{00000000-0006-0000-0000-000004000000}">
      <text>
        <r>
          <rPr>
            <b/>
            <sz val="9"/>
            <color indexed="81"/>
            <rFont val="Tahoma"/>
            <family val="2"/>
          </rPr>
          <t>Breve descripción del cambio realizado en la nueva versión</t>
        </r>
      </text>
    </comment>
    <comment ref="C13" authorId="0" shapeId="0" xr:uid="{00000000-0006-0000-0000-000005000000}">
      <text>
        <r>
          <rPr>
            <b/>
            <sz val="9"/>
            <color indexed="81"/>
            <rFont val="Tahoma"/>
            <family val="2"/>
          </rPr>
          <t>Indique el nombre del proceso al cual está asociada la meta</t>
        </r>
      </text>
    </comment>
    <comment ref="A15" authorId="0" shapeId="0" xr:uid="{00000000-0006-0000-0000-000006000000}">
      <text>
        <r>
          <rPr>
            <b/>
            <sz val="9"/>
            <color indexed="81"/>
            <rFont val="Tahoma"/>
            <family val="2"/>
          </rPr>
          <t>Incluya el número del objetivo estratégico, de acuerdo con lo adoptado en el Plan Estratégico Institucional</t>
        </r>
      </text>
    </comment>
    <comment ref="B15" authorId="0" shapeId="0" xr:uid="{00000000-0006-0000-0000-000007000000}">
      <text>
        <r>
          <rPr>
            <b/>
            <sz val="9"/>
            <color indexed="81"/>
            <rFont val="Tahoma"/>
            <family val="2"/>
          </rPr>
          <t>Incluya el objetivo estratégico, de acuerdo con lo adoptado en el Plan Estratégico Institucional, al cual se asocia la meta</t>
        </r>
      </text>
    </comment>
    <comment ref="D15" authorId="0" shapeId="0" xr:uid="{00000000-0006-0000-0000-000008000000}">
      <text>
        <r>
          <rPr>
            <b/>
            <sz val="9"/>
            <color indexed="81"/>
            <rFont val="Tahoma"/>
            <family val="2"/>
          </rPr>
          <t>Escriba el número de la meta, en orden consecutivo</t>
        </r>
      </text>
    </comment>
    <comment ref="E15" authorId="0" shapeId="0" xr:uid="{00000000-0006-0000-0000-000009000000}">
      <text>
        <r>
          <rPr>
            <b/>
            <sz val="9"/>
            <color indexed="81"/>
            <rFont val="Tahoma"/>
            <family val="2"/>
          </rPr>
          <t xml:space="preserve">Son el resultado aceptable que se espera alcanzar en un periodo de tiempo a través de la ejecución y/o cumplimiento de los entregables. 
Se debe redactar la meta iniciando con un verbo en infinitivo fuerte, seguido de una magnitud o cantidad, una unidad de medida que se encuentre en términos numéricos o porcentuales y finalmente el complemento.
verbo + magnitud + unidad de medida + complemento
</t>
        </r>
      </text>
    </comment>
    <comment ref="F15" authorId="0" shapeId="0" xr:uid="{00000000-0006-0000-0000-00000A000000}">
      <text>
        <r>
          <rPr>
            <b/>
            <sz val="9"/>
            <color indexed="81"/>
            <rFont val="Tahoma"/>
            <family val="2"/>
          </rPr>
          <t xml:space="preserve">Seleccione la opción que corresponda
</t>
        </r>
      </text>
    </comment>
    <comment ref="G15" authorId="0" shapeId="0" xr:uid="{00000000-0006-0000-0000-00000B000000}">
      <text>
        <r>
          <rPr>
            <b/>
            <sz val="9"/>
            <color indexed="81"/>
            <rFont val="Tahoma"/>
            <family val="2"/>
          </rPr>
          <t>Indique un nombre corto que refleje lo que pretende medir. 
Ej. Porcentaje de giros acumulados</t>
        </r>
      </text>
    </comment>
    <comment ref="H15" authorId="0" shapeId="0" xr:uid="{00000000-0006-0000-0000-00000C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 ref="I15" authorId="0" shapeId="0" xr:uid="{00000000-0006-0000-0000-00000D000000}">
      <text>
        <r>
          <rPr>
            <b/>
            <sz val="9"/>
            <color indexed="81"/>
            <rFont val="Tahoma"/>
            <family val="2"/>
          </rPr>
          <t>Valor inicial que se toma como referencia para comparar el avance de la meta. Es imporante indicar la magnitud, unidad de medida y la vigencia en la cual se obtuvo</t>
        </r>
      </text>
    </comment>
    <comment ref="J15" authorId="0" shapeId="0" xr:uid="{00000000-0006-0000-0000-00000E000000}">
      <text>
        <r>
          <rPr>
            <b/>
            <sz val="9"/>
            <color indexed="81"/>
            <rFont val="Tahoma"/>
            <family val="2"/>
          </rPr>
          <t>Indique el tipo de programación que corresponde: 
- Suma
- Constante
- Creciente
- Decreciente 
Este tipo depende de la forma en que se acumulan los resultados del indicador trimestralmente para la vigencia. Ver Manual PLE-PIN-M002</t>
        </r>
      </text>
    </comment>
    <comment ref="K15" authorId="0" shapeId="0" xr:uid="{00000000-0006-0000-0000-00000F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L15" authorId="0" shapeId="0" xr:uid="{00000000-0006-0000-0000-000010000000}">
      <text>
        <r>
          <rPr>
            <b/>
            <sz val="9"/>
            <color indexed="81"/>
            <rFont val="Tahoma"/>
            <family val="2"/>
          </rPr>
          <t xml:space="preserve">Indique la magnitud programada para el trimestre. </t>
        </r>
      </text>
    </comment>
    <comment ref="M15" authorId="0" shapeId="0" xr:uid="{00000000-0006-0000-0000-000011000000}">
      <text>
        <r>
          <rPr>
            <b/>
            <sz val="9"/>
            <color indexed="81"/>
            <rFont val="Tahoma"/>
            <family val="2"/>
          </rPr>
          <t xml:space="preserve">Indique la magnitud programada para el trimestre. </t>
        </r>
      </text>
    </comment>
    <comment ref="N15" authorId="0" shapeId="0" xr:uid="{00000000-0006-0000-0000-000012000000}">
      <text>
        <r>
          <rPr>
            <b/>
            <sz val="9"/>
            <color indexed="81"/>
            <rFont val="Tahoma"/>
            <family val="2"/>
          </rPr>
          <t xml:space="preserve">Indique la magnitud programada para el trimestre. </t>
        </r>
      </text>
    </comment>
    <comment ref="O15" authorId="0" shapeId="0" xr:uid="{00000000-0006-0000-0000-000013000000}">
      <text>
        <r>
          <rPr>
            <b/>
            <sz val="9"/>
            <color indexed="81"/>
            <rFont val="Tahoma"/>
            <family val="2"/>
          </rPr>
          <t xml:space="preserve">Indique la magnitud programada para el trimestre. </t>
        </r>
      </text>
    </comment>
    <comment ref="P15" authorId="0" shapeId="0" xr:uid="{00000000-0006-0000-0000-000014000000}">
      <text>
        <r>
          <rPr>
            <b/>
            <sz val="9"/>
            <color indexed="81"/>
            <rFont val="Tahoma"/>
            <family val="2"/>
          </rPr>
          <t>Indique la programación total de la vigencia. 
Debe ser coherente con la meta.</t>
        </r>
      </text>
    </comment>
    <comment ref="Q15" authorId="0" shapeId="0" xr:uid="{00000000-0006-0000-0000-000015000000}">
      <text>
        <r>
          <rPr>
            <b/>
            <sz val="9"/>
            <color indexed="81"/>
            <rFont val="Tahoma"/>
            <family val="2"/>
          </rPr>
          <t xml:space="preserve">Indique el tipo de indicador: 
- Eficancia 
- Eficiencia 
- Efectividad </t>
        </r>
      </text>
    </comment>
    <comment ref="R15" authorId="0" shapeId="0" xr:uid="{00000000-0006-0000-0000-000016000000}">
      <text>
        <r>
          <rPr>
            <b/>
            <sz val="9"/>
            <color indexed="81"/>
            <rFont val="Tahoma"/>
            <family val="2"/>
          </rPr>
          <t>Indique la evidencia a presentar del cumplimiento de la meta. Se debe redactar de forma concreta y coherente con la meta</t>
        </r>
      </text>
    </comment>
    <comment ref="S15" authorId="0" shapeId="0" xr:uid="{00000000-0006-0000-0000-000017000000}">
      <text>
        <r>
          <rPr>
            <b/>
            <sz val="9"/>
            <color indexed="81"/>
            <rFont val="Tahoma"/>
            <family val="2"/>
          </rPr>
          <t>Indique la herramienta o aplicativo donde reposa la información que da origen al entregable o en el que es posible contrastar o verificar la información de ser necesario.</t>
        </r>
      </text>
    </comment>
    <comment ref="T15" authorId="0" shapeId="0" xr:uid="{00000000-0006-0000-0000-000018000000}">
      <text>
        <r>
          <rPr>
            <b/>
            <sz val="9"/>
            <color indexed="81"/>
            <rFont val="Tahoma"/>
            <family val="2"/>
          </rPr>
          <t>Indique el área y grupo de trabajo (si se tiene), responsable de cumplir o ejecutar la meta</t>
        </r>
      </text>
    </comment>
    <comment ref="U15" authorId="0" shapeId="0" xr:uid="{00000000-0006-0000-0000-000019000000}">
      <text>
        <r>
          <rPr>
            <b/>
            <sz val="9"/>
            <color indexed="81"/>
            <rFont val="Tahoma"/>
            <family val="2"/>
          </rPr>
          <t>Indique el nombre de la dependencia responsable de reportar trimestralmente la meta a la OAP</t>
        </r>
      </text>
    </comment>
    <comment ref="V15" authorId="0" shapeId="0" xr:uid="{00000000-0006-0000-0000-00001A000000}">
      <text>
        <r>
          <rPr>
            <b/>
            <sz val="9"/>
            <color indexed="81"/>
            <rFont val="Tahoma"/>
            <family val="2"/>
          </rPr>
          <t>Indique la magnitud programada</t>
        </r>
      </text>
    </comment>
    <comment ref="W15" authorId="0" shapeId="0" xr:uid="{00000000-0006-0000-0000-00001B000000}">
      <text>
        <r>
          <rPr>
            <b/>
            <sz val="9"/>
            <color indexed="81"/>
            <rFont val="Tahoma"/>
            <family val="2"/>
          </rPr>
          <t>Indique la magnitud ejecutada. Corresponde al resultado de medir el indicador de la meta</t>
        </r>
      </text>
    </comment>
    <comment ref="X15" authorId="0" shapeId="0" xr:uid="{00000000-0006-0000-0000-00001C000000}">
      <text>
        <r>
          <rPr>
            <b/>
            <sz val="9"/>
            <color indexed="81"/>
            <rFont val="Tahoma"/>
            <family val="2"/>
          </rPr>
          <t>Es el resultado porcentual de dividir lo ejecutado vs. lo programado. En caso de sobre ejecución, el resultado máximo es el 100%</t>
        </r>
      </text>
    </comment>
    <comment ref="Y15" authorId="0" shapeId="0" xr:uid="{00000000-0006-0000-0000-00001D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Z15" authorId="0" shapeId="0" xr:uid="{00000000-0006-0000-0000-00001E000000}">
      <text>
        <r>
          <rPr>
            <b/>
            <sz val="9"/>
            <color indexed="81"/>
            <rFont val="Tahoma"/>
            <family val="2"/>
          </rPr>
          <t xml:space="preserve">Indicar el nombre concreto de la evidencia aportada. </t>
        </r>
      </text>
    </comment>
    <comment ref="AA15" authorId="0" shapeId="0" xr:uid="{00000000-0006-0000-0000-00001F000000}">
      <text>
        <r>
          <rPr>
            <b/>
            <sz val="9"/>
            <color indexed="81"/>
            <rFont val="Tahoma"/>
            <family val="2"/>
          </rPr>
          <t>Indique la magnitud programada</t>
        </r>
      </text>
    </comment>
    <comment ref="AB15" authorId="0" shapeId="0" xr:uid="{00000000-0006-0000-0000-000020000000}">
      <text>
        <r>
          <rPr>
            <b/>
            <sz val="9"/>
            <color indexed="81"/>
            <rFont val="Tahoma"/>
            <family val="2"/>
          </rPr>
          <t>Indique la magnitud ejecutada. Corresponde al resultado de medir el indicador de la meta</t>
        </r>
      </text>
    </comment>
    <comment ref="AC15" authorId="0" shapeId="0" xr:uid="{00000000-0006-0000-0000-000021000000}">
      <text>
        <r>
          <rPr>
            <b/>
            <sz val="9"/>
            <color indexed="81"/>
            <rFont val="Tahoma"/>
            <family val="2"/>
          </rPr>
          <t>Es el resultado porcentual de dividir lo ejecutado vs. lo programado. En caso de sobre ejecución, el resultado máximo es el 100%</t>
        </r>
      </text>
    </comment>
    <comment ref="AD15" authorId="0" shapeId="0" xr:uid="{00000000-0006-0000-0000-000022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E15" authorId="0" shapeId="0" xr:uid="{00000000-0006-0000-0000-000023000000}">
      <text>
        <r>
          <rPr>
            <b/>
            <sz val="9"/>
            <color indexed="81"/>
            <rFont val="Tahoma"/>
            <family val="2"/>
          </rPr>
          <t xml:space="preserve">Indicar el nombre concreto de la evidencia aportada. </t>
        </r>
      </text>
    </comment>
    <comment ref="AF15" authorId="0" shapeId="0" xr:uid="{00000000-0006-0000-0000-000024000000}">
      <text>
        <r>
          <rPr>
            <b/>
            <sz val="9"/>
            <color indexed="81"/>
            <rFont val="Tahoma"/>
            <family val="2"/>
          </rPr>
          <t>Indique la magnitud programada</t>
        </r>
      </text>
    </comment>
    <comment ref="AG15" authorId="0" shapeId="0" xr:uid="{00000000-0006-0000-0000-000025000000}">
      <text>
        <r>
          <rPr>
            <b/>
            <sz val="9"/>
            <color indexed="81"/>
            <rFont val="Tahoma"/>
            <family val="2"/>
          </rPr>
          <t>Indique la magnitud ejecutada. Corresponde al resultado de medir el indicador de la meta</t>
        </r>
      </text>
    </comment>
    <comment ref="AH15" authorId="0" shapeId="0" xr:uid="{00000000-0006-0000-0000-000026000000}">
      <text>
        <r>
          <rPr>
            <b/>
            <sz val="9"/>
            <color indexed="81"/>
            <rFont val="Tahoma"/>
            <family val="2"/>
          </rPr>
          <t>Es el resultado porcentual de dividir lo ejecutado vs. lo programado. En caso de sobre ejecución, el resultado máximo es el 100%</t>
        </r>
      </text>
    </comment>
    <comment ref="AI15" authorId="0" shapeId="0" xr:uid="{00000000-0006-0000-0000-000027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J15" authorId="0" shapeId="0" xr:uid="{00000000-0006-0000-0000-000028000000}">
      <text>
        <r>
          <rPr>
            <b/>
            <sz val="9"/>
            <color indexed="81"/>
            <rFont val="Tahoma"/>
            <family val="2"/>
          </rPr>
          <t xml:space="preserve">Indicar el nombre concreto de la evidencia aportada. </t>
        </r>
      </text>
    </comment>
    <comment ref="AK15" authorId="0" shapeId="0" xr:uid="{00000000-0006-0000-0000-000029000000}">
      <text>
        <r>
          <rPr>
            <b/>
            <sz val="9"/>
            <color indexed="81"/>
            <rFont val="Tahoma"/>
            <family val="2"/>
          </rPr>
          <t>Indique la magnitud programada</t>
        </r>
      </text>
    </comment>
    <comment ref="AL15" authorId="0" shapeId="0" xr:uid="{00000000-0006-0000-0000-00002A000000}">
      <text>
        <r>
          <rPr>
            <b/>
            <sz val="9"/>
            <color indexed="81"/>
            <rFont val="Tahoma"/>
            <family val="2"/>
          </rPr>
          <t>Indique la magnitud ejecutada. Corresponde al resultado de medir el indicador de la meta</t>
        </r>
      </text>
    </comment>
    <comment ref="AM15" authorId="0" shapeId="0" xr:uid="{00000000-0006-0000-0000-00002B000000}">
      <text>
        <r>
          <rPr>
            <b/>
            <sz val="9"/>
            <color indexed="81"/>
            <rFont val="Tahoma"/>
            <family val="2"/>
          </rPr>
          <t>Es el resultado porcentual de dividir lo ejecutado vs. lo programado. En caso de sobre ejecución, el resultado máximo es el 100%</t>
        </r>
      </text>
    </comment>
    <comment ref="AN15" authorId="0" shapeId="0" xr:uid="{00000000-0006-0000-0000-00002C000000}">
      <text>
        <r>
          <rPr>
            <b/>
            <sz val="9"/>
            <color indexed="81"/>
            <rFont val="Tahoma"/>
            <family val="2"/>
          </rPr>
          <t>Es la descripción detallada de los avances y logros obtenidos con la ejecución de la meta, que permite rendir cuentas sobre la gestión adelantada, en un lenguaje claro y concreto.
NOTA 1: No es suficiente con indicar que se logró o cumplió con lo programado. 
NOTA 2: Tener en cuenta buena redacción y ortografía</t>
        </r>
      </text>
    </comment>
    <comment ref="AO15" authorId="0" shapeId="0" xr:uid="{00000000-0006-0000-0000-00002D000000}">
      <text>
        <r>
          <rPr>
            <b/>
            <sz val="9"/>
            <color indexed="81"/>
            <rFont val="Tahoma"/>
            <family val="2"/>
          </rPr>
          <t xml:space="preserve">Indicar el nombre concreto de la evidencia aportada. </t>
        </r>
      </text>
    </comment>
    <comment ref="AP15" authorId="0" shapeId="0" xr:uid="{00000000-0006-0000-0000-00002E000000}">
      <text>
        <r>
          <rPr>
            <b/>
            <sz val="9"/>
            <color indexed="81"/>
            <rFont val="Tahoma"/>
            <family val="2"/>
          </rPr>
          <t>Indique la magnitud total programada para la vigencia</t>
        </r>
      </text>
    </comment>
    <comment ref="AQ15" authorId="0" shapeId="0" xr:uid="{00000000-0006-0000-0000-00002F000000}">
      <text>
        <r>
          <rPr>
            <b/>
            <sz val="9"/>
            <color indexed="81"/>
            <rFont val="Tahoma"/>
            <family val="2"/>
          </rPr>
          <t xml:space="preserve">Indique la magnitud ejecutada acumulada para la vigencia </t>
        </r>
      </text>
    </comment>
    <comment ref="AR15" authorId="0" shapeId="0" xr:uid="{00000000-0006-0000-0000-000030000000}">
      <text>
        <r>
          <rPr>
            <b/>
            <sz val="9"/>
            <color indexed="81"/>
            <rFont val="Tahoma"/>
            <family val="2"/>
          </rPr>
          <t>Es el resultado porcentual de dividir lo ejecutado vs. lo programado. En caso de sobre ejecución, el resultado máximo es el 100%</t>
        </r>
      </text>
    </comment>
    <comment ref="AS15" authorId="0" shapeId="0" xr:uid="{00000000-0006-0000-0000-000031000000}">
      <text>
        <r>
          <rPr>
            <b/>
            <sz val="9"/>
            <color indexed="81"/>
            <rFont val="Tahoma"/>
            <family val="2"/>
          </rPr>
          <t>Es la descripción detallada de los avances y logros obtenidos con la ejecución de la meta acumulados para la vigencia</t>
        </r>
      </text>
    </comment>
    <comment ref="E30" authorId="0" shapeId="0" xr:uid="{00000000-0006-0000-0000-000032000000}">
      <text>
        <r>
          <rPr>
            <b/>
            <sz val="9"/>
            <color indexed="81"/>
            <rFont val="Tahoma"/>
            <family val="2"/>
          </rPr>
          <t>Promedio obtenido para el periodo x 80%</t>
        </r>
      </text>
    </comment>
    <comment ref="E38" authorId="0" shapeId="0" xr:uid="{00000000-0006-0000-0000-000033000000}">
      <text>
        <r>
          <rPr>
            <b/>
            <sz val="9"/>
            <color indexed="81"/>
            <rFont val="Tahoma"/>
            <family val="2"/>
          </rPr>
          <t>Promedio obtenido en las metas transversales para el periodo x 20%</t>
        </r>
      </text>
    </comment>
    <comment ref="E39" authorId="0" shapeId="0" xr:uid="{00000000-0006-0000-0000-000034000000}">
      <text>
        <r>
          <rPr>
            <b/>
            <sz val="9"/>
            <color indexed="81"/>
            <rFont val="Tahoma"/>
            <family val="2"/>
          </rPr>
          <t>Sumatoria del total de metas técnicas y metas transversales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<sst xmlns="http://schemas.openxmlformats.org/spreadsheetml/2006/main" count="515" uniqueCount="280">
  <si>
    <r>
      <rPr>
        <b/>
        <sz val="14"/>
        <rFont val="Calibri Light"/>
        <family val="2"/>
        <scheme val="major"/>
      </rPr>
      <t>FORMULACIÓN Y SEGUIMIENTO PLANES DE GESTIÓN NIVEL LOCAL</t>
    </r>
    <r>
      <rPr>
        <b/>
        <sz val="11"/>
        <color theme="1"/>
        <rFont val="Calibri Light"/>
        <family val="2"/>
        <scheme val="major"/>
      </rPr>
      <t xml:space="preserve">
ALCALDÍA LOCAL DE TEUSAQUILLO</t>
    </r>
  </si>
  <si>
    <r>
      <rPr>
        <b/>
        <sz val="11"/>
        <color theme="1"/>
        <rFont val="Calibri Light"/>
        <family val="2"/>
        <scheme val="major"/>
      </rPr>
      <t xml:space="preserve">Código Formato: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6
</t>
    </r>
    <r>
      <rPr>
        <b/>
        <sz val="11"/>
        <color theme="1"/>
        <rFont val="Calibri Light"/>
        <family val="2"/>
        <scheme val="major"/>
      </rPr>
      <t xml:space="preserve">Vigencia desde: </t>
    </r>
    <r>
      <rPr>
        <sz val="11"/>
        <color theme="1"/>
        <rFont val="Calibri Light"/>
        <family val="2"/>
        <scheme val="major"/>
      </rPr>
      <t xml:space="preserve">23 de enero de 2023
</t>
    </r>
    <r>
      <rPr>
        <b/>
        <sz val="11"/>
        <color theme="1"/>
        <rFont val="Calibri Light"/>
        <family val="2"/>
        <scheme val="major"/>
      </rPr>
      <t xml:space="preserve">Caso HOLA: </t>
    </r>
    <r>
      <rPr>
        <sz val="11"/>
        <color theme="1"/>
        <rFont val="Calibri Light"/>
        <family val="2"/>
        <scheme val="major"/>
      </rPr>
      <t>291736</t>
    </r>
  </si>
  <si>
    <t>VIGENCIA DE LA PLANEACIÓN 2025</t>
  </si>
  <si>
    <t>CONTROL DE CAMBIOS</t>
  </si>
  <si>
    <t>VERSIÓN</t>
  </si>
  <si>
    <t>FECHA</t>
  </si>
  <si>
    <t>DESCRIPCIÓN DE LA MODIFICACIÓN</t>
  </si>
  <si>
    <t>28 de enero de 2025</t>
  </si>
  <si>
    <t>Publicación del plan de gestión aprobado. Caso HOLA: 116046</t>
  </si>
  <si>
    <t>16 de abril de 2025</t>
  </si>
  <si>
    <t>Para el primer trimestre de la vigencia 2025, el Plan de Gestión de la alcaldia local de Teusaquillo  alcanzó un nivel de desempeño del 84,52% y del 26,72% acumulado para la vigencia.</t>
  </si>
  <si>
    <t>5 de mayo de 2025</t>
  </si>
  <si>
    <t>De acuerdo con la solicitud de la alcaldía local de Teusaquillo se revisan y validan las evidencias y reporte de las metas 12 y 14 y se precisa la redacción de la meta 13. Para el primer trimestre de la vigencia 2025, el Plan de Gestión de la alcaldia local de Teusaquillo  alcanzó un nivel de desempeño del 84,76% y del 26,76% acumulado para la vigencia.</t>
  </si>
  <si>
    <t>26 de mayo de 2025</t>
  </si>
  <si>
    <t>Se realiza ajuste teniendo en cuenta el memorando de alcance  Radicado No. 20254600193883 Fecha: 23-05-2025 de la Oficina de Atencion a la Ciudadania sobre la meta transversal No MT4 y MT5, del Plan de Gestión de la alcaldia local  de Teusaquillo alcanzó un nivel de desempeño del 86,08% y del 27,09% acumulado para la vigencia.</t>
  </si>
  <si>
    <t>28 dejulio de 2025</t>
  </si>
  <si>
    <t>Para el II trimestre de la vigencia 2025, el Plan de Gestión de la alcaldia local de Teusaquillo  alcanzó un nivel de desempeño del 88,26% y del 48,32% acumulado para la vigencia</t>
  </si>
  <si>
    <t>20 de octubre de 2025</t>
  </si>
  <si>
    <t>Para el III trimestre de la vigencia 2025, el Plan de Gestión de la alcaldia local de Teusaquillo  alcanzó un nivel de desempeño del xxx,xx% y del xxx,xx% acumulado para la vigencia</t>
  </si>
  <si>
    <t>PLAN ESTRATÉGICO INSTITUCIONAL</t>
  </si>
  <si>
    <t>PROCESO</t>
  </si>
  <si>
    <t>META</t>
  </si>
  <si>
    <t>INDICADOR</t>
  </si>
  <si>
    <t>RESULTADO</t>
  </si>
  <si>
    <t>I TRIMESTRE</t>
  </si>
  <si>
    <t>II TRIMESTRE</t>
  </si>
  <si>
    <t>III TRIMESTRE</t>
  </si>
  <si>
    <t>IV TRIMESTRE</t>
  </si>
  <si>
    <t>SEGUIMIENTO ACUMULADO PLAN GESTIÓN</t>
  </si>
  <si>
    <t>No OE</t>
  </si>
  <si>
    <t>OBJETIVO ESTRATÉGICO</t>
  </si>
  <si>
    <t xml:space="preserve">No. Meta </t>
  </si>
  <si>
    <t>META PLAN DE GESTIÓN VIGENCIA</t>
  </si>
  <si>
    <t>TIPO DE META</t>
  </si>
  <si>
    <t>NOMBRE DEL INDICADOR</t>
  </si>
  <si>
    <t>FÓRMULA DEL INDICADOR</t>
  </si>
  <si>
    <t>LÍNEA BASE</t>
  </si>
  <si>
    <t>TIPO DE PROGRAMACIÓN</t>
  </si>
  <si>
    <t>UNIDAD DE MEDIDA</t>
  </si>
  <si>
    <t>I TRI</t>
  </si>
  <si>
    <t>II TRI</t>
  </si>
  <si>
    <t>III TRI</t>
  </si>
  <si>
    <t>IV TRI</t>
  </si>
  <si>
    <t>TOTAL PROGRAMACIÓN VIGENCIA</t>
  </si>
  <si>
    <t>TIPO DE INDICADOR</t>
  </si>
  <si>
    <t>ENTREGABLE</t>
  </si>
  <si>
    <t>FUENTE DE INFORMACIÓN</t>
  </si>
  <si>
    <t>RESPONSABLES DE LA META</t>
  </si>
  <si>
    <t>DEPENDENCIA RESPONSABLE DEL REPORTE DE LA META</t>
  </si>
  <si>
    <t>PROGRAMADO</t>
  </si>
  <si>
    <t>EJECUTADO</t>
  </si>
  <si>
    <t>RESULTADO DE LA MEDICIÓN</t>
  </si>
  <si>
    <t>ANÁLISIS DE AVANCE</t>
  </si>
  <si>
    <t xml:space="preserve">EVIDENCIA </t>
  </si>
  <si>
    <t>Fortalecer la articulación de la administración pública central y local para una gestión local y policiva más efectiva y transparente.</t>
  </si>
  <si>
    <t>Gestión Pública Territorial Local</t>
  </si>
  <si>
    <t>1</t>
  </si>
  <si>
    <t>Alcanzar el 40% de avance del total de las metas proyecto programadas del Plan de Desarrollo Local de la vigencia, al 30 de septiembre de 202</t>
  </si>
  <si>
    <t>Gestión</t>
  </si>
  <si>
    <t>Porcentaje de avance de las metas proyecto del Plan de Desarrollo Local en la vigencia 2025</t>
  </si>
  <si>
    <t>Sumatoria total del porcentaje de avance de las metas proyecto programadas en el 2025  / Numero total de metas proyectos programadas del PDL en el 2025.
NOTA: El porcentaje máximo de avance es hasta el 100%</t>
  </si>
  <si>
    <t>39,62% (Con corte a 30 de septiembre de 2021)</t>
  </si>
  <si>
    <t>Creciente</t>
  </si>
  <si>
    <t>Porcentaje</t>
  </si>
  <si>
    <t>Eficacia</t>
  </si>
  <si>
    <t>Reporte trimestral de avance del Plan de Desarrollo Local - PDL</t>
  </si>
  <si>
    <t>SEGPLAN  - Reporte plan de acción componente de inversión</t>
  </si>
  <si>
    <t>Alcaldía Local -  Gestión del Desarrollo, Administrativa y Financiera</t>
  </si>
  <si>
    <t>Dirección para la Gestión del Desarrollo Local</t>
  </si>
  <si>
    <t>0.0%</t>
  </si>
  <si>
    <t xml:space="preserve">Meta no programada </t>
  </si>
  <si>
    <t>Reporte de la DGDL metas Gestion Alcaldias de la DGDL</t>
  </si>
  <si>
    <t xml:space="preserve">Actualmente, los resultados de avance a metas se generaron a partir de los archivos en PDF cargados por la Secretaría de Planeación, con corte al 31 de marzo. En dichos documentos se encuentra el Informe de Avance del Plan de Desarrollo Local 2025–2028.
</t>
  </si>
  <si>
    <t xml:space="preserve">Reporte metas de la DGDL para los Planes de gestion </t>
  </si>
  <si>
    <t>La meta alcanzó un 4,75% del programado para la vigencia.
Meta No Programada para el Trimestre I.</t>
  </si>
  <si>
    <t>Propiciar la revolución del servicio público con criterios de calidad, calidez, eficacia, oportunidad, sostenibilidad y transformación digital.</t>
  </si>
  <si>
    <t>Gestión Corporativa Institucional</t>
  </si>
  <si>
    <t>2</t>
  </si>
  <si>
    <t>Girar mínimo el 68% del presupuesto comprometido constituido como obligaciones por pagar de la vigencia 2024</t>
  </si>
  <si>
    <t>Porcentaje de giros acumulados de obligaciones por pagar de la vigencia 2024</t>
  </si>
  <si>
    <t>(Giros acumulados obligaciones por pagar de la vigencia 2024/Presupuesto comprometido constituido como obligaciones por pagar de la vigencia 2024)*100</t>
  </si>
  <si>
    <t>76%. (Corte a 31 de diciembre de 2023)</t>
  </si>
  <si>
    <t>Reporte seguimiento mensual consolidado</t>
  </si>
  <si>
    <t>BOGDATA</t>
  </si>
  <si>
    <t>Se superó la meta programada para el 1er trimestre</t>
  </si>
  <si>
    <t>Se superó la meta programada para el 2do trimestre</t>
  </si>
  <si>
    <t>La meta alcanzó un 76,96% del programado para la vigencia.</t>
  </si>
  <si>
    <t>3</t>
  </si>
  <si>
    <t>Girar mínimo el 65% del presupuesto comprometido constituido como obligaciones por pagar de la vigencia 2023 y anteriores excluyendo los contratos: 88 y 96 de 2016, 136 de 2019</t>
  </si>
  <si>
    <t>Porcentaje de giros acumulados de obligaciones por pagar de la vigencia 2023 y anteriores</t>
  </si>
  <si>
    <t>(Giros acumulados obligaciones por pagar de la vigencia 2023 y anteriores/Presupuesto comprometido constituido como obligaciones por pagar de la vigencia 2023 y anteriores-$8.439.869.709 )*100</t>
  </si>
  <si>
    <t>62% (Corte a 31 de diciembre de 2023)</t>
  </si>
  <si>
    <t>No cumplio el Porcentaje de giros acumulados de obligaciones por pagar de la vigencia 2023 y anteriores</t>
  </si>
  <si>
    <t xml:space="preserve">No se cumple con la meta programada para el 2do trimestre
</t>
  </si>
  <si>
    <t>La meta alcanzó un 33,78% del programado para la vigencia.</t>
  </si>
  <si>
    <t>Comprometer mínimo el 97% del presupuesto de inversión directa de la vigencia</t>
  </si>
  <si>
    <t>Porcentaje de compromiso del presupuesto de inversión directa de la vigencia 2025</t>
  </si>
  <si>
    <t>(Valor de RP de inversión directa de la vigencia  / Valor total del presupuesto de inversión directa de la Vigencia)*100</t>
  </si>
  <si>
    <t>95.94% (Corte a 31 de diciembre de 2021)</t>
  </si>
  <si>
    <t xml:space="preserve">Cumplio con la meta y superandola en el periodo </t>
  </si>
  <si>
    <t xml:space="preserve">Se observa un atraso en la planeación de los procesos de contratación, lo cual ha incidido negativamente en el avance de la ejecución de compromisos. A la fecha, no se evidencia un progreso significativo en la ejecución presupuestal, lo que refleja la necesidad de fortalecer la etapa de planeación contractual para garantizar el cumplimiento de las metas establecidas y la oportuna ejecución de los recursos.
</t>
  </si>
  <si>
    <t>La meta alcanzó un 25,03% del programado para la vigencia.</t>
  </si>
  <si>
    <t>Girar mínimo el 51% del presupuesto total  disponible de inversión directa de la vigencia</t>
  </si>
  <si>
    <t>Porcentaje de giros acumulados de inversión directa de la vigencia</t>
  </si>
  <si>
    <t>(Giros acumulados de inversión directa de la vigencia/Presupuesto disponible de inversión directa de la vigencia)*100</t>
  </si>
  <si>
    <t>57.24% (Corte a 31 de diciembre de 2021)</t>
  </si>
  <si>
    <t xml:space="preserve">Se observa que no se cumple la meta 
</t>
  </si>
  <si>
    <t>La meta alcanzó un 25,75% del programado para la vigencia.</t>
  </si>
  <si>
    <t>Lograr que el 97% de los contratos registrados en SIPSE-Local se encuentren dentro del sistema en estado “ejecución”</t>
  </si>
  <si>
    <t>Porcentaje de contratos en estado ejecución registrados en SIPSE Local</t>
  </si>
  <si>
    <t>(Número de contratos registrados en SIPSE Local en estado ejecución /Número total de contratos registrados en SECOP en estado En ejecucion o Firmado)*100%
Nota: No se tendrán en cuenta los procesos registrados en SIPSE susceptibles a cambio de base de datos y que no se puedan registrar y una vez se cuente con la debida justificación tramitada por el FDL</t>
  </si>
  <si>
    <t>93,63% (Corte a 31 diciembre 2023)</t>
  </si>
  <si>
    <t>Constante</t>
  </si>
  <si>
    <t>SIPSE LOCAL</t>
  </si>
  <si>
    <t xml:space="preserve">Teniendo en cuenta el porcentaje de contratos registrados en estado de ejecución a 31/03/2025, y haciendo la comparativa frente al porcentaje que se planteo como meta, después de recopilar y analizar los datos relacionados a la localidad. </t>
  </si>
  <si>
    <t>Teniendo en cuenta los consolidados generados de la herramienta SIPSE, el conjunto de datos abiertos SECOP II y la Tienda Virtual del Estado Colombiano del 01/07/2025, s las 8:00am, se procede a realizar el analisis y detalle de la informacion reportada para realizar el cálculo del indicador, verificando los contratos registrados y que se encuentran en estado de "ejecucion" en las plataformas señalados con corte al II trimestre.</t>
  </si>
  <si>
    <t>La meta alcanzó un 49,74% del programado para la vigencia.</t>
  </si>
  <si>
    <t xml:space="preserve">Registrar el avance del 100% de las metas de los proyectos de inversión de la vigencia 2025, en el Módulo de proyectos de SIPSE LOCAL </t>
  </si>
  <si>
    <t>Retadora (mejora)</t>
  </si>
  <si>
    <t>Porcentaje de registro de avance de las metas de los proyectos de inversión de la vigencia 2025,  en el Módulo de proyectos de SIPSE LOCAL</t>
  </si>
  <si>
    <t>(Número de metas con avances registrados en el periodo de los Proyectos de inversión de la vigencia 2025,  en el Módulo de proyectos de SIPSE LOCAL / Número total de metas de los Proyectos de inversión de la vigencia 2025)*100%</t>
  </si>
  <si>
    <t>N/A</t>
  </si>
  <si>
    <t>El FDL no realizó el cargue de la programación y avance de metas.</t>
  </si>
  <si>
    <t>Para el 2do. trimestre 2025 (abril-mayo-junio) se realizó la verificación y seguimento de avance de metas de manera mensual. 
En este reporte de avance de metas se toma,  de manera excepcional, el porcentaje más alto obtenido entre el reporte realizado con corte al mes de mayo y junio, teniendo en cuenta que se esta llevando a cabo el ejercicio mensualmente a partir de este trimestre con las Alcaldías Locales. 
Para esta Alcaldía se tomó como porcentaje de avance el correspodiente al mes de Junio, como reporte del trimestre</t>
  </si>
  <si>
    <t>La meta alcanzó un 73,00% del programado para la vigencia.
El FDL no realizó el cargue de la programación y avance de metas.</t>
  </si>
  <si>
    <t>Inspección, Vigilancia y Control</t>
  </si>
  <si>
    <t>Realizar 15.000 impulsos procesales (avocar, rechazar, enviar al competente y todo lo que derive del desarrollo de la actuación) sobre las actuaciones de policía que se encuentran a cargo de las inspecciones de policía</t>
  </si>
  <si>
    <t>Expedientes a cargo de las inspecciones de policía impulsados</t>
  </si>
  <si>
    <t>Número de expedientes a cargo de las inspecciones de policía impulsados</t>
  </si>
  <si>
    <t>Resultados a 31 de diciembre de 2024</t>
  </si>
  <si>
    <t>Suma</t>
  </si>
  <si>
    <t>Reporte de seguimiento de impulsos procesales</t>
  </si>
  <si>
    <t>Aplicativo ARCO</t>
  </si>
  <si>
    <t>Alcaldía Local - Gestión Policiva</t>
  </si>
  <si>
    <t>Dirección para la Gestión Policiva</t>
  </si>
  <si>
    <t xml:space="preserve">Expedientes impulsados </t>
  </si>
  <si>
    <t>Reporte de la DGDL metas Gestion Alcaldias de la DGDL rad. 20252200137553</t>
  </si>
  <si>
    <t xml:space="preserve">Expedientes a cargo de las inspecciones de policia </t>
  </si>
  <si>
    <t>Reporte metas de la DGP para los Planes de gestion segun radicado No 20252200258243</t>
  </si>
  <si>
    <t>La meta alcanzó un 62,62% del programado para la vigencia.
El FDL no realizó el cargue de la programación y avance de metas.</t>
  </si>
  <si>
    <t>Proferir 3.600 fallos de fondo en primera instancia sobre las actuaciones de policía que se encuentran a cargo de las inspecciones de policía</t>
  </si>
  <si>
    <t>Fallos de fondo en primera instancia proferidos</t>
  </si>
  <si>
    <t>Número de fallos de fondo en primera instancia proferidos</t>
  </si>
  <si>
    <t>Reporte de seguimiento de fallos de fondo de actuaciones de policía</t>
  </si>
  <si>
    <t xml:space="preserve">Fallos de fondo proferidos </t>
  </si>
  <si>
    <t xml:space="preserve">Fallos de fondo de primera instancia </t>
  </si>
  <si>
    <t>La meta alcanzó un 55,08% del programado para la vigencia.</t>
  </si>
  <si>
    <t>Terminar (archivar) 210 actuaciones administrativas activas</t>
  </si>
  <si>
    <t>Actuaciones administrativas terminadas (archivadas)</t>
  </si>
  <si>
    <t>Número de actuaciones administrativas terminadas (archivadas)</t>
  </si>
  <si>
    <t>Actuaciones administrativas terminadas</t>
  </si>
  <si>
    <t>Reporte de seguimiento de actuaciones administrativas terminadas por vía gubernativa</t>
  </si>
  <si>
    <t>Aplicativo Si Actúa</t>
  </si>
  <si>
    <t>Actuaciones administrativas terminadas archivadas</t>
  </si>
  <si>
    <t xml:space="preserve">Actuaciones administrtivas  terminadas archivadas </t>
  </si>
  <si>
    <t>La meta alcanzó un 39,05% del programado para la vigencia.</t>
  </si>
  <si>
    <t>Terminar 320 actuaciones administrativas en primera instancia</t>
  </si>
  <si>
    <t>Actuaciones administrativas terminadas hasta la primera instancia</t>
  </si>
  <si>
    <t>Número de actuaciones administrativas terminadas hasta la primera instancia</t>
  </si>
  <si>
    <t>Actuaciones administrativas terminadas por vía gubernativa</t>
  </si>
  <si>
    <t xml:space="preserve">Actuaciones administrtivas  terminadas hasta la primera instancia </t>
  </si>
  <si>
    <t>La meta alcanzó un 41,88% del programado para la vigencia.</t>
  </si>
  <si>
    <t>Realizar 272 operativos de inspección, vigilancia y control en materia de integridad del espacio público</t>
  </si>
  <si>
    <t>Acciones de control u operativos en materia de  integridad del espacio público</t>
  </si>
  <si>
    <t>Número de acciones de control u operativos en materia de  integridad del espacio público</t>
  </si>
  <si>
    <t>Acciones de control u operativos</t>
  </si>
  <si>
    <t>Formatos de evidencia de reunión diligenciados de los operativos realizados en materia de integridad del espacio público</t>
  </si>
  <si>
    <t>Registros de operativos Alcaldía Local</t>
  </si>
  <si>
    <t>Se realizaron 83 operativos de IVC de espacio publico</t>
  </si>
  <si>
    <t>Trimestre II: Meta cumplida para el segundo trimestre. El aplicativo presenta problemas con la actualización del Power BI,reflejando solo 39operativos en el trimestre por lo que se ha solicitado en reiteradas oportunidades la corrección de la información sin recibir respuesta.</t>
  </si>
  <si>
    <t>Actas operativos</t>
  </si>
  <si>
    <t xml:space="preserve">Se evidencia que en el aplicativo 78 operativos, sin embargo por memorando se evidencia que se realizaron 111 los cuales se remitieron por memorando y base </t>
  </si>
  <si>
    <t xml:space="preserve">https://app.powerbi.com/view?r=eyJrIjoiYTFkYTk0MDMtNzkwNy00ZjM4LWFmMWUtNjNlMDQxMmY2MGRjIiwidCI6IjE0ZGUxNTVmLWUxOTItNDRkYS05OTRkLTE5MTNkODY1ODM3MiIsImMiOjR9 </t>
  </si>
  <si>
    <t>La meta alcanzó un 60,29% del programado para la vigencia.</t>
  </si>
  <si>
    <t>Realizar 322 operativos de inspección, vigilancia y control en materia de actividad económica</t>
  </si>
  <si>
    <t>Acciones de control u operativos en materia de actividad económica realizadas</t>
  </si>
  <si>
    <t>Número de acciones de control u operativos en materia de actividad económica realizadas</t>
  </si>
  <si>
    <t>Formatos de evidencia de reunión diligenciados de los operativos realizados en materia de actividad económica</t>
  </si>
  <si>
    <t xml:space="preserve">Se realizaron 77 operativos de IVC de actividad económica. </t>
  </si>
  <si>
    <t>Trimestre II: Meta cumplida para el segundo trimestre con un total de 139 operativos en materia de actividad económica frente a 96 operativos programados en el periodo.</t>
  </si>
  <si>
    <t xml:space="preserve">Se evidencia cargue de 161 operativos en el aplicativo.
</t>
  </si>
  <si>
    <t>La meta alcanzó un 67,08% del programado para la vigencia.</t>
  </si>
  <si>
    <t>Realizar 141 operativos de inspección, vigilancia y control en materia de actividad ambiental</t>
  </si>
  <si>
    <t>Acciones de control u operativos en materia de actividad ambiental realizadas</t>
  </si>
  <si>
    <t>Número de acciones de control u operativos en materia de actividad ambiental realizadas</t>
  </si>
  <si>
    <t>Formatos de evidencia de reunión diligenciados de los operativos realizados en materia de actividad ambiental</t>
  </si>
  <si>
    <t>Se realizaron 29 operativos de IVC de actividad ambiental</t>
  </si>
  <si>
    <t>Trimestre II: Meta cumplida para el segundo trimestre con un total de 42 operativos en materia de ambiental frente a 42 operativos programados en el periodo.</t>
  </si>
  <si>
    <t>Se realizaron 42 operativos en el trimestre</t>
  </si>
  <si>
    <t>La meta alcanzó un 50,35% del programado para la vigencia.</t>
  </si>
  <si>
    <t>Total metas técnicas (80%)</t>
  </si>
  <si>
    <t>Planeación institucional</t>
  </si>
  <si>
    <t>MT1</t>
  </si>
  <si>
    <t>Obtener una calificación semestral del 80% en la medición de desempeño ambiental de acuerdo a los criterios establecidos para el Sistema de Gestión Ambiental.</t>
  </si>
  <si>
    <t>Sostenibilidad del sistema de gestión</t>
  </si>
  <si>
    <t>Porcentaje de cumplimiento de los criteros ambientales</t>
  </si>
  <si>
    <t>Número de criterios ambientales cumplidos / Número total de criterios ambientales establecidos * 100</t>
  </si>
  <si>
    <t>80% meta 2024</t>
  </si>
  <si>
    <t>Porcentaje de cumplimiento de los criterios ambientales</t>
  </si>
  <si>
    <t xml:space="preserve">No programada </t>
  </si>
  <si>
    <t xml:space="preserve">Reporte de cumplimiento porcentual de los criterios ambientales </t>
  </si>
  <si>
    <t>Herramienta de medición del cumplimiento de criterios ambientales OAP</t>
  </si>
  <si>
    <t>Alcaldía Local</t>
  </si>
  <si>
    <t>Oficina Asesora de Planeación</t>
  </si>
  <si>
    <t>meta no programada</t>
  </si>
  <si>
    <t>Inspección ambiental: Obtuvo calificación del 83%
Reporte de consumo de agua y energía: información al día con corte a 30 de mayo de 2025.
Reporte de consumo de papel: información al día con corte al 30 de mayo de 2025.
Reporte de ciclistas: No hay reportes de 2025</t>
  </si>
  <si>
    <t xml:space="preserve">Reporte meta ambiental </t>
  </si>
  <si>
    <t>La meta alcanzó un 56,88% del programado para la vigencia.
Meta No Programada para el Trimestre I.</t>
  </si>
  <si>
    <t xml:space="preserve">Promover la transparencia, la integridad y la participación en la gestión pública, para mejorar la gobernabilidad democrática distrital y local. </t>
  </si>
  <si>
    <t>Comunicación estratégica</t>
  </si>
  <si>
    <t>MT2</t>
  </si>
  <si>
    <t>Mantener el 100% de la información de la página Web actualizada, de acuerdo a lo establecido en la Resolución 1519 de 2020 de MINTIC</t>
  </si>
  <si>
    <t>Porcentaje de cumplimiento en la actualización de la información publicada en la página web</t>
  </si>
  <si>
    <t>(No. de requisitos cumplidos de la Resolución 1519 de 2020 de MINTIC relacionados con la actualización de la información publicada en la página web / No total de requisitos de la Resolución 1519 de 2020 de MINTIC de publicación de la información) X 100</t>
  </si>
  <si>
    <t>100% meta 2024</t>
  </si>
  <si>
    <t xml:space="preserve">Constante </t>
  </si>
  <si>
    <t>No programada</t>
  </si>
  <si>
    <t xml:space="preserve">Eficacia </t>
  </si>
  <si>
    <t>Reporte de actualización de la información en la página web de la alcaldía local</t>
  </si>
  <si>
    <t>Página Web Alcaldía Local</t>
  </si>
  <si>
    <t>Alcaldía local</t>
  </si>
  <si>
    <t>Oficina Asesora de Comunicaciones</t>
  </si>
  <si>
    <t>Meta no programada</t>
  </si>
  <si>
    <t>La Alcaldía Local de Teusaquillo, cumplió 104 requisitos, de los 104 que debe cumplir para el tirmestre relacionado.</t>
  </si>
  <si>
    <t>Reporte de cumplimiento de meta de la Oficina Asesora de Comunicaciones segun radicado No 20251400254903</t>
  </si>
  <si>
    <t>La meta alcanzó un 33,00% del programado para la vigencia.
Meta No Programada para el Trimestre I.</t>
  </si>
  <si>
    <t>MT3</t>
  </si>
  <si>
    <t xml:space="preserve">Realizar dos jornadas de capacitación o entrenamiento por parte de los promotores de mejora sobre el Sistema de Gestión y/o los procesos, dirigidas al personal de planta y contratistas para el fortalecimiento del Modelo Integrado de Planeación y Gestión. </t>
  </si>
  <si>
    <t>Jornadas de capacitación sobre el Sistema de Gestión realizadas</t>
  </si>
  <si>
    <t xml:space="preserve">Número de jornadas de capacitación sobre el Sistema de Gestión realizadas </t>
  </si>
  <si>
    <t>2 jornadas en 2024</t>
  </si>
  <si>
    <t>Registro de asistencia y presentación realizada (o estrategia desarrollada)</t>
  </si>
  <si>
    <t xml:space="preserve">la alcaldia realizo la actividad programada en el periodo </t>
  </si>
  <si>
    <t xml:space="preserve">Lstado de asistencia y registro fotografico </t>
  </si>
  <si>
    <t>La meta alcanzó un 50,00% del programado para la vigencia.
Meta No Programada para el Trimestre I.</t>
  </si>
  <si>
    <t>Servicio a la ciudadanía</t>
  </si>
  <si>
    <t>MT4</t>
  </si>
  <si>
    <t>Dar respuesta al 100% de los requerimientos ciudadanos asignados a las Alcaldías Locales con corte a 31 de diciembre de 2024 tipificadas como Derechos de Petición registradas en el aplicativo Bogotá Te Escucha y gestor documental ORFEO</t>
  </si>
  <si>
    <t xml:space="preserve">Porcentaje de requerimientos ciudadanos con respuesta definitiva </t>
  </si>
  <si>
    <t>(No. de respuestas efectuadas / No. requerimientos instaurados antes del 31 de diciembre 2024 pendientes por gestionar) X 100</t>
  </si>
  <si>
    <t>Peticiones pendientes por gestionar al 31 de diciembre de  2024</t>
  </si>
  <si>
    <t>Porcentaje de requerimientos ciudadanos con respuesta definitiva</t>
  </si>
  <si>
    <t>Reporte de peticiones ciudadanas gestionadas  (con respuesta definitiva o traslado por competencia)</t>
  </si>
  <si>
    <t xml:space="preserve">Reporte Sistema Distrital de Gestión de Peticiones Ciudadanas - Bogotá te  Escucha </t>
  </si>
  <si>
    <t>Subsecretaría de Gestión Institucional - Servicio de Atención a la Ciudadanía</t>
  </si>
  <si>
    <t xml:space="preserve">la alcaldia local dio respuesta a 16 requerimientos de los 16 instaurados para el periodo </t>
  </si>
  <si>
    <t xml:space="preserve">Segun Radicado No. 20254600138593
Fecha: 07-04-2025 de la Oficina de atencion a la ciudadania </t>
  </si>
  <si>
    <t>La meta alcanzó un 100% del programado para la vigencia.</t>
  </si>
  <si>
    <t>MT5</t>
  </si>
  <si>
    <t>Gestionar oportunamente el 100% de los requerimientos  que se tipifiquen como derecho de petición ciudadano en los aplicativos Bogotá Te Escucha y  ORFEO, que  sean asignados a las Alcaldías Locales durante la vigencia 2025.</t>
  </si>
  <si>
    <t>Porcentaje de requerimientos ciudadanos  gestionados dentro del término de ley.</t>
  </si>
  <si>
    <t>(No. de peticiones gestionadas en los terminos de ley / No. Requerimientos recibidos en la vigencia 2025 que deben tener respuesta) X 100</t>
  </si>
  <si>
    <t xml:space="preserve">Eficiencia </t>
  </si>
  <si>
    <t>Reporte de peticiones ciudadanas gestionadas en los términos de ley (con respuesta definitiva o traslado por competencia)</t>
  </si>
  <si>
    <t xml:space="preserve">Reporte Sistema Distrital de Gestión de Peticiones Ciudadanas - Bogotá Te  Escucha </t>
  </si>
  <si>
    <t xml:space="preserve">la alcaldia local dio respuesta a 46 requerimientos de los 67 instaurados para el periodo </t>
  </si>
  <si>
    <t>Segun Radicado No. 20254600138593
Fecha: 07-04-2025 de la Oficina de atencion a la ciudadania   y Radicado No. 20254600193883
Fecha: 23-05-2025</t>
  </si>
  <si>
    <t xml:space="preserve">La alcaldia dio respuesta a 59 requerimientos de los  82 instaurados en el periodo </t>
  </si>
  <si>
    <t xml:space="preserve">segun radicado No 20254600258433 de Atencion a la Ciudadania </t>
  </si>
  <si>
    <t>La meta alcanzó un 19,22% del programado para la vigencia.</t>
  </si>
  <si>
    <t>Gerencia de TIC</t>
  </si>
  <si>
    <t>MT6</t>
  </si>
  <si>
    <t>Contar con una matriz de activos de información de la Alcaldía Local, en el formato GDI-TIC-F032, aprobada por la Dirección de Tecnologías e Información</t>
  </si>
  <si>
    <t>Matriz de activos de información aprobada por la Dirección de Tecnologías e Información</t>
  </si>
  <si>
    <t>Número de matrices de activos de información aprobadas</t>
  </si>
  <si>
    <t>No Aplica</t>
  </si>
  <si>
    <t>Catálogo de componentes de Información</t>
  </si>
  <si>
    <t>Dirección de Tecnologías e Información</t>
  </si>
  <si>
    <t xml:space="preserve">Quedaron en el proceso de identificación, no entregaron la matriz de activos </t>
  </si>
  <si>
    <t xml:space="preserve">segun radicado No 20254400249683 de la DTI </t>
  </si>
  <si>
    <t>La meta alcanzó un 50% del programado para la vigencia.
Meta No Programada para el Trimestre I.</t>
  </si>
  <si>
    <t>MT7</t>
  </si>
  <si>
    <t>Contar con una matriz de riesgos de seguridad de la información de la Alcaldía Local, en el formato GDI-TIC-F042, aprobada por la Dirección de Tecnologías e Información</t>
  </si>
  <si>
    <t>Matriz de matriz de riesgos de seguridad de la información aprobada por la Dirección de Tecnologías e Información</t>
  </si>
  <si>
    <t>Número de matrices de riesgos de seguridad de la información aprobadas</t>
  </si>
  <si>
    <t>Matriz de riesgos de seguridad de la información aprobada por la Dirección de Tecnologías e Información</t>
  </si>
  <si>
    <t>Matriz de activos de información</t>
  </si>
  <si>
    <t>La meta alcanzó un 0% del programado para la vigencia.
Meta No Programada para el Trimestre I.</t>
  </si>
  <si>
    <t>Total metas transversales (20%)</t>
  </si>
  <si>
    <t xml:space="preserve">Total plan de gestión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</si>
</sst>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43" formatCode="_-* #,##0.00_-;\-* #,##0.00_-;_-* &quot;-&quot;??_-;_-@_-"/>
    <numFmt numFmtId="164" formatCode="0.0%"/>
    <numFmt numFmtId="165" formatCode="0.0"/>
  </numFmts>
  <fonts count="22">
    <font>
      <sz val="11"/>
      <color theme="1"/>
      <name val="Calibri"/>
      <family val="2"/>
      <scheme val="minor"/>
    </font>
    <font>
      <sz val="11"/>
      <color theme="1"/>
      <name val="Calibri Light"/>
      <family val="2"/>
      <scheme val="major"/>
    </font>
    <font>
      <b/>
      <sz val="11"/>
      <color theme="1"/>
      <name val="Calibri Light"/>
      <family val="2"/>
      <scheme val="major"/>
    </font>
    <font>
      <sz val="11"/>
      <name val="Calibri Light"/>
      <family val="2"/>
      <scheme val="major"/>
    </font>
    <font>
      <sz val="11"/>
      <color theme="1"/>
      <name val="Calibri"/>
      <family val="2"/>
      <scheme val="minor"/>
    </font>
    <font>
      <sz val="11"/>
      <color rgb="FF0070C0"/>
      <name val="Calibri Light"/>
      <family val="2"/>
      <scheme val="maj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2"/>
      <color rgb="FF0070C0"/>
      <name val="Calibri Light"/>
      <family val="2"/>
      <scheme val="major"/>
    </font>
    <font>
      <b/>
      <sz val="14"/>
      <name val="Calibri Light"/>
      <family val="2"/>
      <scheme val="major"/>
    </font>
    <font>
      <b/>
      <sz val="9"/>
      <color indexed="81"/>
      <name val="Tahoma"/>
      <family val="2"/>
    </font>
    <font>
      <sz val="9"/>
      <color indexed="81"/>
      <name val="Tahoma"/>
      <family val="2"/>
    </font>
    <font>
      <sz val="8"/>
      <name val="Calibri"/>
      <family val="2"/>
      <scheme val="minor"/>
    </font>
    <font>
      <sz val="11"/>
      <color rgb="FF0070C0"/>
      <name val="Calibri Light"/>
      <family val="2"/>
    </font>
    <font>
      <sz val="11"/>
      <color rgb="FF000000"/>
      <name val="Calibri Light"/>
      <family val="2"/>
    </font>
    <font>
      <sz val="11"/>
      <color theme="0"/>
      <name val="Calibri Light"/>
      <family val="2"/>
      <scheme val="major"/>
    </font>
    <font>
      <sz val="12"/>
      <color theme="0"/>
      <name val="Calibri Light"/>
      <family val="2"/>
      <scheme val="major"/>
    </font>
    <font>
      <sz val="14"/>
      <color theme="0"/>
      <name val="Calibri Light"/>
      <family val="2"/>
      <scheme val="major"/>
    </font>
    <font>
      <sz val="11"/>
      <color rgb="FF000000"/>
      <name val="Calibri Light"/>
      <family val="2"/>
      <scheme val="major"/>
    </font>
    <font>
      <u/>
      <sz val="11"/>
      <color theme="10"/>
      <name val="Calibri"/>
      <family val="2"/>
      <scheme val="minor"/>
    </font>
  </fonts>
  <fills count="12">
    <fill>
      <patternFill patternType="none"/>
    </fill>
    <fill>
      <patternFill patternType="gray125"/>
    </fill>
    <fill>
      <patternFill patternType="solid">
        <fgColor theme="7" tint="0.59999389629810485"/>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0070C0"/>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5">
    <xf numFmtId="0" fontId="0" fillId="0" borderId="0"/>
    <xf numFmtId="9"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0" fontId="21" fillId="0" borderId="0" applyNumberFormat="0" applyFill="0" applyBorder="0" applyAlignment="0" applyProtection="0"/>
  </cellStyleXfs>
  <cellXfs count="156">
    <xf numFmtId="0" fontId="0" fillId="0" borderId="0" xfId="0"/>
    <xf numFmtId="0" fontId="1" fillId="0" borderId="0" xfId="0" applyFont="1" applyAlignment="1">
      <alignment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0" borderId="0" xfId="0" applyFont="1" applyAlignment="1">
      <alignment wrapText="1"/>
    </xf>
    <xf numFmtId="0" fontId="8" fillId="2" borderId="1" xfId="0" applyFont="1" applyFill="1" applyBorder="1" applyAlignment="1">
      <alignment wrapText="1"/>
    </xf>
    <xf numFmtId="0" fontId="9" fillId="2" borderId="1" xfId="0" applyFont="1" applyFill="1" applyBorder="1" applyAlignment="1">
      <alignment wrapText="1"/>
    </xf>
    <xf numFmtId="9" fontId="8" fillId="2" borderId="1" xfId="1" applyFont="1" applyFill="1" applyBorder="1" applyAlignment="1">
      <alignment wrapText="1"/>
    </xf>
    <xf numFmtId="0" fontId="8" fillId="0" borderId="0" xfId="0" applyFont="1" applyAlignment="1">
      <alignment wrapText="1"/>
    </xf>
    <xf numFmtId="0" fontId="6" fillId="3" borderId="1" xfId="0" applyFont="1" applyFill="1" applyBorder="1" applyAlignment="1">
      <alignment wrapText="1"/>
    </xf>
    <xf numFmtId="0" fontId="10" fillId="3" borderId="1" xfId="0" applyFont="1" applyFill="1" applyBorder="1" applyAlignment="1">
      <alignment wrapText="1"/>
    </xf>
    <xf numFmtId="9" fontId="10" fillId="3" borderId="1" xfId="0" applyNumberFormat="1" applyFont="1" applyFill="1" applyBorder="1" applyAlignment="1">
      <alignment wrapText="1"/>
    </xf>
    <xf numFmtId="0" fontId="7" fillId="3" borderId="1" xfId="0" applyFont="1" applyFill="1" applyBorder="1"/>
    <xf numFmtId="0" fontId="7" fillId="3" borderId="1" xfId="0" applyFont="1" applyFill="1" applyBorder="1" applyAlignment="1">
      <alignment wrapText="1"/>
    </xf>
    <xf numFmtId="9" fontId="7" fillId="3" borderId="1" xfId="1" applyFont="1" applyFill="1" applyBorder="1" applyAlignment="1">
      <alignment wrapText="1"/>
    </xf>
    <xf numFmtId="9" fontId="7" fillId="3" borderId="1" xfId="1" applyFont="1" applyFill="1" applyBorder="1" applyAlignment="1">
      <alignment horizontal="right" wrapText="1"/>
    </xf>
    <xf numFmtId="9" fontId="10" fillId="3" borderId="1" xfId="0" applyNumberFormat="1" applyFont="1" applyFill="1" applyBorder="1" applyAlignment="1">
      <alignment horizontal="right" wrapText="1"/>
    </xf>
    <xf numFmtId="9" fontId="8" fillId="2" borderId="1" xfId="1" applyFont="1" applyFill="1" applyBorder="1" applyAlignment="1">
      <alignment horizontal="right" wrapText="1"/>
    </xf>
    <xf numFmtId="9" fontId="9" fillId="2" borderId="1" xfId="0" applyNumberFormat="1" applyFont="1" applyFill="1" applyBorder="1" applyAlignment="1">
      <alignment wrapText="1"/>
    </xf>
    <xf numFmtId="0" fontId="2" fillId="2" borderId="1" xfId="0" applyFont="1" applyFill="1" applyBorder="1" applyAlignment="1">
      <alignment horizontal="center" vertical="center"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5" fillId="0" borderId="1" xfId="0" applyFont="1" applyBorder="1" applyAlignment="1">
      <alignment horizontal="justify" vertical="center" wrapText="1"/>
    </xf>
    <xf numFmtId="0" fontId="5" fillId="9" borderId="1" xfId="0" applyFont="1" applyFill="1" applyBorder="1" applyAlignment="1">
      <alignment horizontal="justify" vertical="center" wrapText="1"/>
    </xf>
    <xf numFmtId="1" fontId="1" fillId="0" borderId="1" xfId="0" applyNumberFormat="1" applyFont="1" applyBorder="1" applyAlignment="1">
      <alignment horizontal="justify" vertical="center" wrapText="1"/>
    </xf>
    <xf numFmtId="0" fontId="1" fillId="0" borderId="0" xfId="0" applyFont="1" applyAlignment="1">
      <alignment horizontal="justify" vertical="center" wrapText="1"/>
    </xf>
    <xf numFmtId="9" fontId="1" fillId="0" borderId="1" xfId="0" applyNumberFormat="1" applyFont="1" applyBorder="1" applyAlignment="1">
      <alignment horizontal="justify" vertical="center" wrapText="1"/>
    </xf>
    <xf numFmtId="9" fontId="1"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0" fontId="1" fillId="9" borderId="0" xfId="0" applyFont="1" applyFill="1" applyAlignment="1">
      <alignment wrapText="1"/>
    </xf>
    <xf numFmtId="0" fontId="2" fillId="9" borderId="0" xfId="0" applyFont="1" applyFill="1" applyAlignment="1">
      <alignment vertical="center" wrapText="1"/>
    </xf>
    <xf numFmtId="0" fontId="1" fillId="9" borderId="0" xfId="0" applyFont="1" applyFill="1" applyAlignment="1">
      <alignment vertical="center" wrapText="1"/>
    </xf>
    <xf numFmtId="1" fontId="1" fillId="0" borderId="1" xfId="2" applyNumberFormat="1" applyFont="1" applyBorder="1" applyAlignment="1">
      <alignment horizontal="justify" vertical="center" wrapText="1"/>
    </xf>
    <xf numFmtId="0" fontId="5" fillId="10" borderId="1" xfId="0" applyFont="1" applyFill="1" applyBorder="1" applyAlignment="1">
      <alignment horizontal="justify" vertical="center" wrapText="1"/>
    </xf>
    <xf numFmtId="0" fontId="5" fillId="10" borderId="1" xfId="0" applyFont="1" applyFill="1" applyBorder="1" applyAlignment="1">
      <alignment horizontal="center" vertical="center" wrapText="1"/>
    </xf>
    <xf numFmtId="9" fontId="5" fillId="10" borderId="1" xfId="0" applyNumberFormat="1" applyFont="1" applyFill="1" applyBorder="1" applyAlignment="1">
      <alignment horizontal="center" vertical="center" wrapText="1"/>
    </xf>
    <xf numFmtId="1" fontId="5" fillId="0" borderId="1" xfId="0" applyNumberFormat="1" applyFont="1" applyBorder="1" applyAlignment="1">
      <alignment horizontal="justify" vertical="center" wrapText="1"/>
    </xf>
    <xf numFmtId="9" fontId="5" fillId="0" borderId="1" xfId="1" applyFont="1" applyBorder="1" applyAlignment="1">
      <alignment horizontal="justify" vertical="center" wrapText="1"/>
    </xf>
    <xf numFmtId="0" fontId="5" fillId="0" borderId="1" xfId="0" applyFont="1" applyBorder="1" applyAlignment="1">
      <alignment horizontal="left" vertical="center" wrapText="1"/>
    </xf>
    <xf numFmtId="0" fontId="5" fillId="0" borderId="11" xfId="0" applyFont="1" applyBorder="1" applyAlignment="1">
      <alignment horizontal="center" vertical="center" wrapText="1"/>
    </xf>
    <xf numFmtId="9" fontId="5" fillId="0" borderId="11" xfId="0" applyNumberFormat="1" applyFont="1" applyBorder="1" applyAlignment="1">
      <alignment horizontal="center" vertical="center" wrapText="1"/>
    </xf>
    <xf numFmtId="9" fontId="5" fillId="0" borderId="1" xfId="0" applyNumberFormat="1" applyFont="1" applyBorder="1" applyAlignment="1">
      <alignment horizontal="center" vertical="center" wrapText="1"/>
    </xf>
    <xf numFmtId="0" fontId="5" fillId="0" borderId="12" xfId="0" applyFont="1" applyBorder="1" applyAlignment="1">
      <alignment horizontal="left" vertical="center" wrapText="1"/>
    </xf>
    <xf numFmtId="0" fontId="5" fillId="0" borderId="8" xfId="0" applyFont="1" applyBorder="1" applyAlignment="1">
      <alignment horizontal="left" vertical="center" wrapText="1"/>
    </xf>
    <xf numFmtId="1" fontId="5" fillId="9" borderId="1" xfId="1" applyNumberFormat="1" applyFont="1" applyFill="1" applyBorder="1" applyAlignment="1">
      <alignment horizontal="center" vertical="center" wrapText="1"/>
    </xf>
    <xf numFmtId="9" fontId="5" fillId="0" borderId="1" xfId="1" applyFont="1" applyBorder="1" applyAlignment="1">
      <alignment horizontal="center" vertical="center" wrapText="1"/>
    </xf>
    <xf numFmtId="0" fontId="5" fillId="0" borderId="0" xfId="0" applyFont="1" applyAlignment="1">
      <alignment horizontal="justify" vertical="center" wrapText="1"/>
    </xf>
    <xf numFmtId="0" fontId="5" fillId="9" borderId="1" xfId="0" applyFont="1" applyFill="1" applyBorder="1" applyAlignment="1">
      <alignment horizontal="center" vertical="center" wrapText="1"/>
    </xf>
    <xf numFmtId="1" fontId="5" fillId="9" borderId="1" xfId="3" applyNumberFormat="1" applyFont="1" applyFill="1" applyBorder="1" applyAlignment="1" applyProtection="1">
      <alignment horizontal="center" vertical="center" wrapText="1"/>
      <protection locked="0"/>
    </xf>
    <xf numFmtId="1" fontId="5" fillId="9" borderId="1" xfId="3" applyNumberFormat="1" applyFont="1" applyFill="1" applyBorder="1" applyAlignment="1">
      <alignment horizontal="center" vertical="center" wrapText="1"/>
    </xf>
    <xf numFmtId="10" fontId="1" fillId="0" borderId="1" xfId="1" applyNumberFormat="1" applyFont="1" applyBorder="1" applyAlignment="1">
      <alignment horizontal="justify" vertical="center" wrapText="1"/>
    </xf>
    <xf numFmtId="10" fontId="1" fillId="0" borderId="1" xfId="0" applyNumberFormat="1" applyFont="1" applyBorder="1" applyAlignment="1">
      <alignment horizontal="justify" vertical="center" wrapText="1"/>
    </xf>
    <xf numFmtId="164" fontId="7" fillId="3" borderId="1" xfId="1" applyNumberFormat="1" applyFont="1" applyFill="1" applyBorder="1" applyAlignment="1">
      <alignment wrapText="1"/>
    </xf>
    <xf numFmtId="10" fontId="7" fillId="3" borderId="1" xfId="1" applyNumberFormat="1" applyFont="1" applyFill="1" applyBorder="1" applyAlignment="1">
      <alignment wrapText="1"/>
    </xf>
    <xf numFmtId="0" fontId="1" fillId="9" borderId="1" xfId="0" applyFont="1" applyFill="1" applyBorder="1" applyAlignment="1">
      <alignment horizontal="justify" vertical="center" wrapText="1"/>
    </xf>
    <xf numFmtId="1" fontId="1"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9" fontId="1" fillId="0" borderId="1" xfId="1" applyFont="1" applyBorder="1" applyAlignment="1">
      <alignment horizontal="right" vertical="center" wrapText="1"/>
    </xf>
    <xf numFmtId="10" fontId="1" fillId="0" borderId="1" xfId="0" applyNumberFormat="1" applyFont="1" applyBorder="1" applyAlignment="1">
      <alignment horizontal="right" vertical="center" wrapText="1"/>
    </xf>
    <xf numFmtId="10" fontId="1" fillId="0" borderId="1" xfId="1" applyNumberFormat="1" applyFont="1" applyBorder="1" applyAlignment="1">
      <alignment horizontal="right" vertical="center" wrapText="1"/>
    </xf>
    <xf numFmtId="9" fontId="1" fillId="9" borderId="1" xfId="0" applyNumberFormat="1" applyFont="1" applyFill="1" applyBorder="1" applyAlignment="1">
      <alignment horizontal="right" vertical="center" wrapText="1"/>
    </xf>
    <xf numFmtId="10" fontId="7" fillId="3" borderId="1" xfId="1" applyNumberFormat="1" applyFont="1" applyFill="1" applyBorder="1" applyAlignment="1">
      <alignment horizontal="right" wrapText="1"/>
    </xf>
    <xf numFmtId="1" fontId="5" fillId="0" borderId="1" xfId="0" applyNumberFormat="1" applyFont="1" applyBorder="1" applyAlignment="1">
      <alignment horizontal="right" vertical="center" wrapText="1"/>
    </xf>
    <xf numFmtId="0" fontId="5" fillId="0" borderId="1" xfId="0" applyFont="1" applyBorder="1" applyAlignment="1">
      <alignment horizontal="right" vertical="center" wrapText="1"/>
    </xf>
    <xf numFmtId="9" fontId="5" fillId="0" borderId="1" xfId="0" applyNumberFormat="1" applyFont="1" applyBorder="1" applyAlignment="1">
      <alignment horizontal="right" vertical="center" wrapText="1"/>
    </xf>
    <xf numFmtId="164" fontId="5" fillId="0" borderId="1" xfId="1" applyNumberFormat="1" applyFont="1" applyBorder="1" applyAlignment="1">
      <alignment horizontal="right" vertical="center" wrapText="1"/>
    </xf>
    <xf numFmtId="10" fontId="5" fillId="0" borderId="1" xfId="0" applyNumberFormat="1" applyFont="1" applyBorder="1" applyAlignment="1">
      <alignment horizontal="right" vertical="center" wrapText="1"/>
    </xf>
    <xf numFmtId="9" fontId="5" fillId="0" borderId="1" xfId="1" applyFont="1" applyBorder="1" applyAlignment="1">
      <alignment horizontal="right" vertical="center" wrapText="1"/>
    </xf>
    <xf numFmtId="164" fontId="5" fillId="0" borderId="1" xfId="0" applyNumberFormat="1" applyFont="1" applyBorder="1" applyAlignment="1">
      <alignment horizontal="right" vertical="center" wrapText="1"/>
    </xf>
    <xf numFmtId="10" fontId="7" fillId="3" borderId="1" xfId="0" applyNumberFormat="1" applyFont="1" applyFill="1" applyBorder="1" applyAlignment="1">
      <alignment horizontal="right" wrapText="1"/>
    </xf>
    <xf numFmtId="10" fontId="9" fillId="2" borderId="1" xfId="0"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0" borderId="1" xfId="1" applyNumberFormat="1" applyFont="1" applyBorder="1" applyAlignment="1">
      <alignment horizontal="right" vertical="center" wrapText="1"/>
    </xf>
    <xf numFmtId="0" fontId="15" fillId="0" borderId="1" xfId="0" applyFont="1" applyBorder="1" applyAlignment="1">
      <alignment vertical="center" wrapText="1"/>
    </xf>
    <xf numFmtId="0" fontId="15" fillId="0" borderId="12" xfId="0" applyFont="1" applyBorder="1" applyAlignment="1">
      <alignment vertical="center" wrapText="1"/>
    </xf>
    <xf numFmtId="164" fontId="7" fillId="3" borderId="1" xfId="1" applyNumberFormat="1" applyFont="1" applyFill="1" applyBorder="1" applyAlignment="1">
      <alignment horizontal="right" wrapText="1"/>
    </xf>
    <xf numFmtId="0" fontId="16" fillId="0" borderId="12" xfId="0" applyFont="1" applyBorder="1" applyAlignment="1">
      <alignment vertical="center" wrapText="1"/>
    </xf>
    <xf numFmtId="165" fontId="1" fillId="0" borderId="1" xfId="0" applyNumberFormat="1" applyFont="1" applyBorder="1" applyAlignment="1">
      <alignment horizontal="right" vertical="center" wrapText="1"/>
    </xf>
    <xf numFmtId="0" fontId="17" fillId="9" borderId="0" xfId="0" applyFont="1" applyFill="1" applyAlignment="1">
      <alignment wrapText="1"/>
    </xf>
    <xf numFmtId="0" fontId="17" fillId="9" borderId="0" xfId="0" applyFont="1" applyFill="1" applyAlignment="1">
      <alignment vertical="center" wrapText="1"/>
    </xf>
    <xf numFmtId="0" fontId="17" fillId="0" borderId="0" xfId="0" applyFont="1" applyAlignment="1">
      <alignment wrapText="1"/>
    </xf>
    <xf numFmtId="0" fontId="17" fillId="0" borderId="0" xfId="0" applyFont="1" applyAlignment="1">
      <alignment horizontal="justify" vertical="center" wrapText="1"/>
    </xf>
    <xf numFmtId="0" fontId="18" fillId="0" borderId="0" xfId="0" applyFont="1" applyAlignment="1">
      <alignment wrapText="1"/>
    </xf>
    <xf numFmtId="0" fontId="19" fillId="0" borderId="0" xfId="0" applyFont="1" applyAlignment="1">
      <alignment wrapText="1"/>
    </xf>
    <xf numFmtId="9" fontId="5" fillId="0" borderId="1" xfId="0" applyNumberFormat="1" applyFont="1" applyBorder="1" applyAlignment="1">
      <alignment horizontal="justify" vertical="center" wrapText="1"/>
    </xf>
    <xf numFmtId="10" fontId="5" fillId="0" borderId="1" xfId="0" applyNumberFormat="1" applyFont="1" applyBorder="1" applyAlignment="1">
      <alignment horizontal="justify" vertical="center" wrapText="1"/>
    </xf>
    <xf numFmtId="164" fontId="5" fillId="0" borderId="1" xfId="0" applyNumberFormat="1" applyFont="1" applyBorder="1" applyAlignment="1">
      <alignment horizontal="justify" vertical="center" wrapText="1"/>
    </xf>
    <xf numFmtId="10" fontId="5" fillId="0" borderId="1" xfId="1" applyNumberFormat="1" applyFont="1" applyBorder="1" applyAlignment="1">
      <alignment horizontal="justify" vertical="center" wrapText="1"/>
    </xf>
    <xf numFmtId="10" fontId="7" fillId="3" borderId="1" xfId="0" applyNumberFormat="1" applyFont="1" applyFill="1" applyBorder="1" applyAlignment="1">
      <alignment wrapText="1"/>
    </xf>
    <xf numFmtId="10" fontId="9" fillId="2" borderId="1" xfId="0" applyNumberFormat="1" applyFont="1" applyFill="1" applyBorder="1" applyAlignment="1">
      <alignment wrapText="1"/>
    </xf>
    <xf numFmtId="2" fontId="5" fillId="0" borderId="1" xfId="0" applyNumberFormat="1" applyFont="1" applyBorder="1" applyAlignment="1">
      <alignment horizontal="justify" vertical="center" wrapText="1"/>
    </xf>
    <xf numFmtId="2" fontId="20" fillId="9" borderId="1" xfId="0" applyNumberFormat="1" applyFont="1" applyFill="1" applyBorder="1" applyAlignment="1">
      <alignment horizontal="right" vertical="center" wrapText="1"/>
    </xf>
    <xf numFmtId="10" fontId="5" fillId="9" borderId="1" xfId="1" applyNumberFormat="1" applyFont="1" applyFill="1" applyBorder="1" applyAlignment="1">
      <alignment horizontal="right" vertical="center" wrapText="1"/>
    </xf>
    <xf numFmtId="0" fontId="15" fillId="9" borderId="12" xfId="0" applyFont="1" applyFill="1" applyBorder="1" applyAlignment="1">
      <alignment vertical="center" wrapText="1"/>
    </xf>
    <xf numFmtId="9" fontId="1" fillId="0" borderId="1" xfId="0" applyNumberFormat="1" applyFont="1" applyBorder="1" applyAlignment="1">
      <alignment horizontal="right" vertical="center" wrapText="1"/>
    </xf>
    <xf numFmtId="0" fontId="1" fillId="9" borderId="13"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9"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1" fillId="9" borderId="1" xfId="0" applyFont="1" applyFill="1" applyBorder="1" applyAlignment="1">
      <alignment horizontal="center" vertical="center" wrapText="1"/>
    </xf>
    <xf numFmtId="0" fontId="1" fillId="9"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1" fillId="9" borderId="5" xfId="0" applyFont="1" applyFill="1" applyBorder="1" applyAlignment="1">
      <alignment vertical="center" wrapText="1"/>
    </xf>
    <xf numFmtId="0" fontId="1" fillId="9" borderId="6" xfId="0" applyFont="1" applyFill="1" applyBorder="1" applyAlignment="1">
      <alignment vertical="center" wrapText="1"/>
    </xf>
    <xf numFmtId="0" fontId="1" fillId="9" borderId="7"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9" borderId="1" xfId="0" applyFont="1" applyFill="1" applyBorder="1" applyAlignment="1">
      <alignment horizontal="justify" vertical="center" wrapText="1"/>
    </xf>
    <xf numFmtId="0" fontId="1" fillId="9" borderId="2" xfId="0" applyFont="1" applyFill="1" applyBorder="1" applyAlignment="1">
      <alignment vertical="center" wrapText="1"/>
    </xf>
    <xf numFmtId="0" fontId="1" fillId="9" borderId="4" xfId="0" applyFont="1" applyFill="1" applyBorder="1" applyAlignment="1">
      <alignment vertical="center" wrapText="1"/>
    </xf>
    <xf numFmtId="0" fontId="1" fillId="9" borderId="3" xfId="0" applyFont="1" applyFill="1" applyBorder="1" applyAlignment="1">
      <alignment vertical="center" wrapText="1"/>
    </xf>
    <xf numFmtId="0" fontId="1" fillId="9" borderId="13" xfId="0" applyFont="1" applyFill="1" applyBorder="1" applyAlignment="1">
      <alignment horizontal="left" vertical="center" wrapText="1"/>
    </xf>
    <xf numFmtId="0" fontId="1" fillId="11" borderId="1" xfId="0" applyFont="1" applyFill="1" applyBorder="1" applyAlignment="1">
      <alignment horizontal="right" vertical="center" wrapText="1"/>
    </xf>
    <xf numFmtId="0" fontId="1" fillId="11" borderId="1" xfId="0" applyFont="1" applyFill="1" applyBorder="1" applyAlignment="1">
      <alignment horizontal="justify" vertical="center" wrapText="1"/>
    </xf>
    <xf numFmtId="0" fontId="21" fillId="11" borderId="0" xfId="4" applyFill="1" applyAlignment="1">
      <alignment wrapText="1"/>
    </xf>
    <xf numFmtId="0" fontId="21" fillId="11" borderId="1" xfId="4" applyFill="1" applyBorder="1" applyAlignment="1">
      <alignment horizontal="justify" vertical="center" wrapText="1"/>
    </xf>
  </cellXfs>
  <cellStyles count="5">
    <cellStyle name="Hyperlink" xfId="4" xr:uid="{00000000-000B-0000-0000-000008000000}"/>
    <cellStyle name="Millares" xfId="3" builtinId="3"/>
    <cellStyle name="Millares [0]" xfId="2" builtinId="6"/>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2</xdr:col>
      <xdr:colOff>301367</xdr:colOff>
      <xdr:row>0</xdr:row>
      <xdr:rowOff>742950</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050"/>
          <a:ext cx="2374900" cy="7239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pp.powerbi.com/view?r=eyJrIjoiYTFkYTk0MDMtNzkwNy00ZjM4LWFmMWUtNjNlMDQxMmY2MGRjIiwidCI6IjE0ZGUxNTVmLWUxOTItNDRkYS05OTRkLTE5MTNkODY1ODM3MiIsImMiOjR9" TargetMode="External"/><Relationship Id="rId7" Type="http://schemas.openxmlformats.org/officeDocument/2006/relationships/comments" Target="../comments1.xml"/><Relationship Id="rId2" Type="http://schemas.openxmlformats.org/officeDocument/2006/relationships/hyperlink" Target="https://app.powerbi.com/view?r=eyJrIjoiYTFkYTk0MDMtNzkwNy00ZjM4LWFmMWUtNjNlMDQxMmY2MGRjIiwidCI6IjE0ZGUxNTVmLWUxOTItNDRkYS05OTRkLTE5MTNkODY1ODM3MiIsImMiOjR9" TargetMode="External"/><Relationship Id="rId1" Type="http://schemas.openxmlformats.org/officeDocument/2006/relationships/hyperlink" Target="https://app.powerbi.com/view?r=eyJrIjoiYTFkYTk0MDMtNzkwNy00ZjM4LWFmMWUtNjNlMDQxMmY2MGRjIiwidCI6IjE0ZGUxNTVmLWUxOTItNDRkYS05OTRkLTE5MTNkODY1ODM3MiIsImMiOjR9"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39"/>
  <sheetViews>
    <sheetView tabSelected="1" topLeftCell="AD26" zoomScaleNormal="100" workbookViewId="0">
      <selection activeCell="AI28" sqref="AI28:AI29"/>
    </sheetView>
  </sheetViews>
  <sheetFormatPr defaultColWidth="10.85546875" defaultRowHeight="15"/>
  <cols>
    <col min="1" max="1" width="4.140625" style="1" customWidth="1"/>
    <col min="2" max="2" width="25.5703125" style="1" customWidth="1"/>
    <col min="3" max="3" width="13.85546875" style="1" customWidth="1"/>
    <col min="4" max="4" width="8.140625" style="1" customWidth="1"/>
    <col min="5" max="5" width="44.28515625" style="1" bestFit="1" customWidth="1"/>
    <col min="6" max="6" width="10.85546875" style="1" customWidth="1"/>
    <col min="7" max="7" width="24.42578125" style="1" customWidth="1"/>
    <col min="8" max="8" width="39.140625" style="1" customWidth="1"/>
    <col min="9" max="9" width="10" style="1" customWidth="1"/>
    <col min="10" max="10" width="18.42578125" style="1" customWidth="1"/>
    <col min="11" max="11" width="22.85546875" style="1" customWidth="1"/>
    <col min="12" max="15" width="7.28515625" style="1" customWidth="1"/>
    <col min="16" max="16" width="22.5703125" style="1" customWidth="1"/>
    <col min="17" max="17" width="17.85546875" style="1" customWidth="1"/>
    <col min="18" max="18" width="19.7109375" style="1" customWidth="1"/>
    <col min="19" max="19" width="21.7109375" style="1" customWidth="1"/>
    <col min="20" max="21" width="25.42578125" style="1" customWidth="1"/>
    <col min="22" max="24" width="16.5703125" style="1" customWidth="1"/>
    <col min="25" max="25" width="40.28515625" style="1" customWidth="1"/>
    <col min="26" max="29" width="16.5703125" style="1" customWidth="1"/>
    <col min="30" max="30" width="33.42578125" style="1" customWidth="1"/>
    <col min="31" max="34" width="16.5703125" style="1" customWidth="1"/>
    <col min="35" max="35" width="43.7109375" style="1" customWidth="1"/>
    <col min="36" max="36" width="16.5703125" style="1" customWidth="1"/>
    <col min="37" max="38" width="22" style="1" customWidth="1"/>
    <col min="39" max="39" width="16.5703125" style="1" customWidth="1"/>
    <col min="40" max="40" width="34.85546875" style="1" customWidth="1"/>
    <col min="41" max="43" width="16.5703125" style="1" customWidth="1"/>
    <col min="44" max="44" width="21.5703125" style="1" customWidth="1"/>
    <col min="45" max="45" width="39.42578125" style="1" customWidth="1"/>
    <col min="46" max="46" width="10.85546875" style="87"/>
    <col min="47" max="16384" width="10.85546875" style="1"/>
  </cols>
  <sheetData>
    <row r="1" spans="1:46" s="36" customFormat="1" ht="70.5" customHeight="1">
      <c r="A1" s="135" t="s">
        <v>0</v>
      </c>
      <c r="B1" s="136"/>
      <c r="C1" s="136"/>
      <c r="D1" s="136"/>
      <c r="E1" s="136"/>
      <c r="F1" s="136"/>
      <c r="G1" s="136"/>
      <c r="H1" s="136"/>
      <c r="I1" s="136"/>
      <c r="J1" s="136"/>
      <c r="K1" s="136"/>
      <c r="L1" s="137" t="s">
        <v>1</v>
      </c>
      <c r="M1" s="137"/>
      <c r="N1" s="137"/>
      <c r="O1" s="137"/>
      <c r="P1" s="137"/>
      <c r="AT1" s="85"/>
    </row>
    <row r="2" spans="1:46" s="38" customFormat="1" ht="23.45" customHeight="1">
      <c r="A2" s="139" t="s">
        <v>2</v>
      </c>
      <c r="B2" s="140"/>
      <c r="C2" s="140"/>
      <c r="D2" s="140"/>
      <c r="E2" s="140"/>
      <c r="F2" s="140"/>
      <c r="G2" s="140"/>
      <c r="H2" s="140"/>
      <c r="I2" s="140"/>
      <c r="J2" s="140"/>
      <c r="K2" s="140"/>
      <c r="L2" s="37"/>
      <c r="M2" s="37"/>
      <c r="N2" s="37"/>
      <c r="O2" s="37"/>
      <c r="P2" s="37"/>
      <c r="AT2" s="86"/>
    </row>
    <row r="3" spans="1:46" s="36" customFormat="1">
      <c r="AT3" s="85"/>
    </row>
    <row r="4" spans="1:46" s="36" customFormat="1" ht="29.1" customHeight="1">
      <c r="F4" s="144" t="s">
        <v>3</v>
      </c>
      <c r="G4" s="145"/>
      <c r="H4" s="145"/>
      <c r="I4" s="145"/>
      <c r="J4" s="145"/>
      <c r="K4" s="146"/>
      <c r="AT4" s="85"/>
    </row>
    <row r="5" spans="1:46" s="36" customFormat="1" ht="15" customHeight="1">
      <c r="F5" s="2" t="s">
        <v>4</v>
      </c>
      <c r="G5" s="2" t="s">
        <v>5</v>
      </c>
      <c r="H5" s="144" t="s">
        <v>6</v>
      </c>
      <c r="I5" s="145"/>
      <c r="J5" s="145"/>
      <c r="K5" s="146"/>
      <c r="AT5" s="85"/>
    </row>
    <row r="6" spans="1:46" s="36" customFormat="1">
      <c r="F6" s="35">
        <v>1</v>
      </c>
      <c r="G6" s="35" t="s">
        <v>7</v>
      </c>
      <c r="H6" s="147" t="s">
        <v>8</v>
      </c>
      <c r="I6" s="147"/>
      <c r="J6" s="147"/>
      <c r="K6" s="147"/>
      <c r="AT6" s="85"/>
    </row>
    <row r="7" spans="1:46" s="36" customFormat="1" ht="36" customHeight="1">
      <c r="F7" s="35">
        <v>2</v>
      </c>
      <c r="G7" s="35" t="s">
        <v>9</v>
      </c>
      <c r="H7" s="147" t="s">
        <v>10</v>
      </c>
      <c r="I7" s="147"/>
      <c r="J7" s="147"/>
      <c r="K7" s="147"/>
      <c r="AT7" s="85"/>
    </row>
    <row r="8" spans="1:46" s="36" customFormat="1" ht="72.75" customHeight="1">
      <c r="F8" s="35">
        <v>3</v>
      </c>
      <c r="G8" s="35" t="s">
        <v>11</v>
      </c>
      <c r="H8" s="147" t="s">
        <v>12</v>
      </c>
      <c r="I8" s="147"/>
      <c r="J8" s="147"/>
      <c r="K8" s="147"/>
      <c r="AT8" s="85"/>
    </row>
    <row r="9" spans="1:46" s="36" customFormat="1" ht="72.75" customHeight="1">
      <c r="F9" s="35">
        <v>4</v>
      </c>
      <c r="G9" s="35" t="s">
        <v>13</v>
      </c>
      <c r="H9" s="148" t="s">
        <v>14</v>
      </c>
      <c r="I9" s="149"/>
      <c r="J9" s="149"/>
      <c r="K9" s="150"/>
      <c r="AT9" s="85"/>
    </row>
    <row r="10" spans="1:46" s="36" customFormat="1" ht="43.5" customHeight="1">
      <c r="F10" s="103">
        <v>5</v>
      </c>
      <c r="G10" s="103" t="s">
        <v>15</v>
      </c>
      <c r="H10" s="141" t="s">
        <v>16</v>
      </c>
      <c r="I10" s="142"/>
      <c r="J10" s="142"/>
      <c r="K10" s="143"/>
      <c r="AT10" s="85"/>
    </row>
    <row r="11" spans="1:46" s="36" customFormat="1" ht="43.5" customHeight="1">
      <c r="F11" s="102">
        <v>6</v>
      </c>
      <c r="G11" s="102" t="s">
        <v>17</v>
      </c>
      <c r="H11" s="151" t="s">
        <v>18</v>
      </c>
      <c r="I11" s="151"/>
      <c r="J11" s="151"/>
      <c r="K11" s="151"/>
      <c r="AT11" s="85"/>
    </row>
    <row r="12" spans="1:46" s="36" customFormat="1" ht="29.25" customHeight="1">
      <c r="AT12" s="85"/>
    </row>
    <row r="13" spans="1:46" ht="14.45" customHeight="1">
      <c r="A13" s="134" t="s">
        <v>19</v>
      </c>
      <c r="B13" s="134"/>
      <c r="C13" s="134" t="s">
        <v>20</v>
      </c>
      <c r="D13" s="134" t="s">
        <v>21</v>
      </c>
      <c r="E13" s="134"/>
      <c r="F13" s="134"/>
      <c r="G13" s="138" t="s">
        <v>22</v>
      </c>
      <c r="H13" s="138"/>
      <c r="I13" s="138"/>
      <c r="J13" s="138"/>
      <c r="K13" s="138"/>
      <c r="L13" s="138"/>
      <c r="M13" s="138"/>
      <c r="N13" s="138"/>
      <c r="O13" s="138"/>
      <c r="P13" s="138"/>
      <c r="Q13" s="138"/>
      <c r="R13" s="134" t="s">
        <v>23</v>
      </c>
      <c r="S13" s="134"/>
      <c r="T13" s="134"/>
      <c r="U13" s="134"/>
      <c r="V13" s="104" t="s">
        <v>24</v>
      </c>
      <c r="W13" s="105"/>
      <c r="X13" s="105"/>
      <c r="Y13" s="105"/>
      <c r="Z13" s="106"/>
      <c r="AA13" s="110" t="s">
        <v>25</v>
      </c>
      <c r="AB13" s="111"/>
      <c r="AC13" s="111"/>
      <c r="AD13" s="111"/>
      <c r="AE13" s="112"/>
      <c r="AF13" s="116" t="s">
        <v>26</v>
      </c>
      <c r="AG13" s="117"/>
      <c r="AH13" s="117"/>
      <c r="AI13" s="117"/>
      <c r="AJ13" s="118"/>
      <c r="AK13" s="122" t="s">
        <v>27</v>
      </c>
      <c r="AL13" s="123"/>
      <c r="AM13" s="123"/>
      <c r="AN13" s="123"/>
      <c r="AO13" s="124"/>
      <c r="AP13" s="128" t="s">
        <v>28</v>
      </c>
      <c r="AQ13" s="129"/>
      <c r="AR13" s="129"/>
      <c r="AS13" s="130"/>
    </row>
    <row r="14" spans="1:46" ht="14.45" customHeight="1">
      <c r="A14" s="134"/>
      <c r="B14" s="134"/>
      <c r="C14" s="134"/>
      <c r="D14" s="134"/>
      <c r="E14" s="134"/>
      <c r="F14" s="134"/>
      <c r="G14" s="138"/>
      <c r="H14" s="138"/>
      <c r="I14" s="138"/>
      <c r="J14" s="138"/>
      <c r="K14" s="138"/>
      <c r="L14" s="138"/>
      <c r="M14" s="138"/>
      <c r="N14" s="138"/>
      <c r="O14" s="138"/>
      <c r="P14" s="138"/>
      <c r="Q14" s="138"/>
      <c r="R14" s="134"/>
      <c r="S14" s="134"/>
      <c r="T14" s="134"/>
      <c r="U14" s="134"/>
      <c r="V14" s="107"/>
      <c r="W14" s="108"/>
      <c r="X14" s="108"/>
      <c r="Y14" s="108"/>
      <c r="Z14" s="109"/>
      <c r="AA14" s="113"/>
      <c r="AB14" s="114"/>
      <c r="AC14" s="114"/>
      <c r="AD14" s="114"/>
      <c r="AE14" s="115"/>
      <c r="AF14" s="119"/>
      <c r="AG14" s="120"/>
      <c r="AH14" s="120"/>
      <c r="AI14" s="120"/>
      <c r="AJ14" s="121"/>
      <c r="AK14" s="125"/>
      <c r="AL14" s="126"/>
      <c r="AM14" s="126"/>
      <c r="AN14" s="126"/>
      <c r="AO14" s="127"/>
      <c r="AP14" s="131"/>
      <c r="AQ14" s="132"/>
      <c r="AR14" s="132"/>
      <c r="AS14" s="133"/>
    </row>
    <row r="15" spans="1:46" ht="45">
      <c r="A15" s="2" t="s">
        <v>29</v>
      </c>
      <c r="B15" s="2" t="s">
        <v>30</v>
      </c>
      <c r="C15" s="134"/>
      <c r="D15" s="2" t="s">
        <v>31</v>
      </c>
      <c r="E15" s="2" t="s">
        <v>32</v>
      </c>
      <c r="F15" s="2" t="s">
        <v>33</v>
      </c>
      <c r="G15" s="20" t="s">
        <v>34</v>
      </c>
      <c r="H15" s="20" t="s">
        <v>35</v>
      </c>
      <c r="I15" s="20" t="s">
        <v>36</v>
      </c>
      <c r="J15" s="20" t="s">
        <v>37</v>
      </c>
      <c r="K15" s="20" t="s">
        <v>38</v>
      </c>
      <c r="L15" s="20" t="s">
        <v>39</v>
      </c>
      <c r="M15" s="20" t="s">
        <v>40</v>
      </c>
      <c r="N15" s="20" t="s">
        <v>41</v>
      </c>
      <c r="O15" s="20" t="s">
        <v>42</v>
      </c>
      <c r="P15" s="20" t="s">
        <v>43</v>
      </c>
      <c r="Q15" s="20" t="s">
        <v>44</v>
      </c>
      <c r="R15" s="2" t="s">
        <v>45</v>
      </c>
      <c r="S15" s="2" t="s">
        <v>46</v>
      </c>
      <c r="T15" s="2" t="s">
        <v>47</v>
      </c>
      <c r="U15" s="2" t="s">
        <v>48</v>
      </c>
      <c r="V15" s="3" t="s">
        <v>49</v>
      </c>
      <c r="W15" s="3" t="s">
        <v>50</v>
      </c>
      <c r="X15" s="3" t="s">
        <v>51</v>
      </c>
      <c r="Y15" s="3" t="s">
        <v>52</v>
      </c>
      <c r="Z15" s="3" t="s">
        <v>53</v>
      </c>
      <c r="AA15" s="23" t="s">
        <v>49</v>
      </c>
      <c r="AB15" s="23" t="s">
        <v>50</v>
      </c>
      <c r="AC15" s="23" t="s">
        <v>51</v>
      </c>
      <c r="AD15" s="23" t="s">
        <v>52</v>
      </c>
      <c r="AE15" s="23" t="s">
        <v>53</v>
      </c>
      <c r="AF15" s="24" t="s">
        <v>49</v>
      </c>
      <c r="AG15" s="24" t="s">
        <v>50</v>
      </c>
      <c r="AH15" s="24" t="s">
        <v>51</v>
      </c>
      <c r="AI15" s="24" t="s">
        <v>52</v>
      </c>
      <c r="AJ15" s="24" t="s">
        <v>53</v>
      </c>
      <c r="AK15" s="25" t="s">
        <v>49</v>
      </c>
      <c r="AL15" s="25" t="s">
        <v>50</v>
      </c>
      <c r="AM15" s="25" t="s">
        <v>51</v>
      </c>
      <c r="AN15" s="25" t="s">
        <v>52</v>
      </c>
      <c r="AO15" s="25" t="s">
        <v>53</v>
      </c>
      <c r="AP15" s="4" t="s">
        <v>49</v>
      </c>
      <c r="AQ15" s="4" t="s">
        <v>50</v>
      </c>
      <c r="AR15" s="4" t="s">
        <v>51</v>
      </c>
      <c r="AS15" s="4" t="s">
        <v>52</v>
      </c>
    </row>
    <row r="16" spans="1:46" s="30" customFormat="1" ht="166.5">
      <c r="A16" s="22">
        <v>4</v>
      </c>
      <c r="B16" s="21" t="s">
        <v>54</v>
      </c>
      <c r="C16" s="21" t="s">
        <v>55</v>
      </c>
      <c r="D16" s="26" t="s">
        <v>56</v>
      </c>
      <c r="E16" s="21" t="s">
        <v>57</v>
      </c>
      <c r="F16" s="21" t="s">
        <v>58</v>
      </c>
      <c r="G16" s="21" t="s">
        <v>59</v>
      </c>
      <c r="H16" s="21" t="s">
        <v>60</v>
      </c>
      <c r="I16" s="31" t="s">
        <v>61</v>
      </c>
      <c r="J16" s="21" t="s">
        <v>62</v>
      </c>
      <c r="K16" s="21" t="s">
        <v>63</v>
      </c>
      <c r="L16" s="32">
        <v>0</v>
      </c>
      <c r="M16" s="32">
        <v>0.1</v>
      </c>
      <c r="N16" s="32">
        <v>0.2</v>
      </c>
      <c r="O16" s="32">
        <v>0.4</v>
      </c>
      <c r="P16" s="32">
        <f t="shared" ref="P16:P22" si="0">O16</f>
        <v>0.4</v>
      </c>
      <c r="Q16" s="21" t="s">
        <v>64</v>
      </c>
      <c r="R16" s="21" t="s">
        <v>65</v>
      </c>
      <c r="S16" s="21" t="s">
        <v>66</v>
      </c>
      <c r="T16" s="21" t="s">
        <v>67</v>
      </c>
      <c r="U16" s="21" t="s">
        <v>68</v>
      </c>
      <c r="V16" s="62">
        <f>L16</f>
        <v>0</v>
      </c>
      <c r="W16" s="63" t="s">
        <v>69</v>
      </c>
      <c r="X16" s="65">
        <f>IFERROR(IF(W16/V16&gt;100%,100%,W16/V16),0)</f>
        <v>0</v>
      </c>
      <c r="Y16" s="21" t="s">
        <v>70</v>
      </c>
      <c r="Z16" s="21" t="s">
        <v>71</v>
      </c>
      <c r="AA16" s="32">
        <f>M16</f>
        <v>0.1</v>
      </c>
      <c r="AB16" s="58">
        <v>1.9E-2</v>
      </c>
      <c r="AC16" s="57">
        <f>IFERROR(IF(AB16/AA16&gt;100%,100%,AB16/AA16),0)</f>
        <v>0.18999999999999997</v>
      </c>
      <c r="AD16" s="21" t="s">
        <v>72</v>
      </c>
      <c r="AE16" s="21" t="s">
        <v>73</v>
      </c>
      <c r="AF16" s="64">
        <f t="shared" ref="AF16:AF28" si="1">N16</f>
        <v>0.2</v>
      </c>
      <c r="AG16" s="63"/>
      <c r="AH16" s="66">
        <f>IFERROR(IF(AG16/AF16&gt;100%,100%,AG16/AF16),0)</f>
        <v>0</v>
      </c>
      <c r="AI16" s="21"/>
      <c r="AJ16" s="21"/>
      <c r="AK16" s="32">
        <f t="shared" ref="AK16:AK29" si="2">O16</f>
        <v>0.4</v>
      </c>
      <c r="AL16" s="21"/>
      <c r="AM16" s="57">
        <f>IFERROR(IF(AL16/AK16&gt;100%,100%,AL16/AK16),0)</f>
        <v>0</v>
      </c>
      <c r="AN16" s="21"/>
      <c r="AO16" s="21"/>
      <c r="AP16" s="64">
        <f t="shared" ref="AP16:AP29" si="3">P16</f>
        <v>0.4</v>
      </c>
      <c r="AQ16" s="78">
        <f>IFERROR(MAX(W16,AB16,AG16,AL16),0)</f>
        <v>1.9E-2</v>
      </c>
      <c r="AR16" s="66">
        <f>IFERROR(IF(AQ16/AP16&gt;100%,100%,AQ16/AP16),0)</f>
        <v>4.7499999999999994E-2</v>
      </c>
      <c r="AS16" s="83" t="s">
        <v>74</v>
      </c>
      <c r="AT16" s="88" t="s">
        <v>62</v>
      </c>
    </row>
    <row r="17" spans="1:46" s="30" customFormat="1" ht="176.25" customHeight="1">
      <c r="A17" s="22">
        <v>3</v>
      </c>
      <c r="B17" s="21" t="s">
        <v>75</v>
      </c>
      <c r="C17" s="21" t="s">
        <v>76</v>
      </c>
      <c r="D17" s="26" t="s">
        <v>77</v>
      </c>
      <c r="E17" s="21" t="s">
        <v>78</v>
      </c>
      <c r="F17" s="21" t="s">
        <v>58</v>
      </c>
      <c r="G17" s="21" t="s">
        <v>79</v>
      </c>
      <c r="H17" s="21" t="s">
        <v>80</v>
      </c>
      <c r="I17" s="21" t="s">
        <v>81</v>
      </c>
      <c r="J17" s="21" t="s">
        <v>62</v>
      </c>
      <c r="K17" s="21" t="s">
        <v>63</v>
      </c>
      <c r="L17" s="32">
        <v>0.12</v>
      </c>
      <c r="M17" s="32">
        <v>0.34</v>
      </c>
      <c r="N17" s="32">
        <v>0.51</v>
      </c>
      <c r="O17" s="32">
        <v>0.68</v>
      </c>
      <c r="P17" s="32">
        <f t="shared" si="0"/>
        <v>0.68</v>
      </c>
      <c r="Q17" s="21" t="s">
        <v>64</v>
      </c>
      <c r="R17" s="21" t="s">
        <v>82</v>
      </c>
      <c r="S17" s="21" t="s">
        <v>83</v>
      </c>
      <c r="T17" s="21" t="s">
        <v>67</v>
      </c>
      <c r="U17" s="21" t="s">
        <v>68</v>
      </c>
      <c r="V17" s="64">
        <f t="shared" ref="V17:V29" si="4">L17</f>
        <v>0.12</v>
      </c>
      <c r="W17" s="65">
        <v>0.21909999999999999</v>
      </c>
      <c r="X17" s="65">
        <f>IFERROR(IF(W17/V17&gt;100%,100%,W17/V17),0)</f>
        <v>1</v>
      </c>
      <c r="Y17" s="21" t="s">
        <v>84</v>
      </c>
      <c r="Z17" s="21" t="s">
        <v>71</v>
      </c>
      <c r="AA17" s="32">
        <f t="shared" ref="AA17:AA29" si="5">M17</f>
        <v>0.34</v>
      </c>
      <c r="AB17" s="58">
        <v>0.52329999999999999</v>
      </c>
      <c r="AC17" s="57">
        <f t="shared" ref="AC17:AC20" si="6">IFERROR(IF(AB17/AA17&gt;100%,100%,AB17/AA17),0)</f>
        <v>1</v>
      </c>
      <c r="AD17" s="21" t="s">
        <v>85</v>
      </c>
      <c r="AE17" s="21" t="s">
        <v>73</v>
      </c>
      <c r="AF17" s="64">
        <f t="shared" si="1"/>
        <v>0.51</v>
      </c>
      <c r="AG17" s="63"/>
      <c r="AH17" s="66">
        <f t="shared" ref="AH17:AH18" si="7">IFERROR(IF(AG17/AF17&gt;100%,100%,AG17/AF17),0)</f>
        <v>0</v>
      </c>
      <c r="AI17" s="21"/>
      <c r="AJ17" s="21"/>
      <c r="AK17" s="32">
        <f t="shared" si="2"/>
        <v>0.68</v>
      </c>
      <c r="AL17" s="21"/>
      <c r="AM17" s="57">
        <f t="shared" ref="AM17:AM29" si="8">IFERROR(IF(AL17/AK17&gt;100%,100%,AL17/AK17),0)</f>
        <v>0</v>
      </c>
      <c r="AN17" s="21"/>
      <c r="AO17" s="21"/>
      <c r="AP17" s="64">
        <f t="shared" si="3"/>
        <v>0.68</v>
      </c>
      <c r="AQ17" s="78">
        <f>IFERROR(MAX(W17,AB17,AG17,AL17),0)</f>
        <v>0.52329999999999999</v>
      </c>
      <c r="AR17" s="66">
        <f>IFERROR(IF(AQ17/AP17&gt;100%,100%,AQ17/AP17),0)</f>
        <v>0.76955882352941174</v>
      </c>
      <c r="AS17" s="83" t="s">
        <v>86</v>
      </c>
      <c r="AT17" s="88" t="s">
        <v>62</v>
      </c>
    </row>
    <row r="18" spans="1:46" s="30" customFormat="1" ht="117">
      <c r="A18" s="22">
        <v>3</v>
      </c>
      <c r="B18" s="21" t="s">
        <v>75</v>
      </c>
      <c r="C18" s="21" t="s">
        <v>76</v>
      </c>
      <c r="D18" s="26" t="s">
        <v>87</v>
      </c>
      <c r="E18" s="21" t="s">
        <v>88</v>
      </c>
      <c r="F18" s="21" t="s">
        <v>58</v>
      </c>
      <c r="G18" s="21" t="s">
        <v>89</v>
      </c>
      <c r="H18" s="21" t="s">
        <v>90</v>
      </c>
      <c r="I18" s="21" t="s">
        <v>91</v>
      </c>
      <c r="J18" s="21" t="s">
        <v>62</v>
      </c>
      <c r="K18" s="21" t="s">
        <v>63</v>
      </c>
      <c r="L18" s="32">
        <v>0.12</v>
      </c>
      <c r="M18" s="32">
        <v>0.3</v>
      </c>
      <c r="N18" s="32">
        <v>0.48</v>
      </c>
      <c r="O18" s="32">
        <v>0.65</v>
      </c>
      <c r="P18" s="32">
        <f t="shared" si="0"/>
        <v>0.65</v>
      </c>
      <c r="Q18" s="21" t="s">
        <v>64</v>
      </c>
      <c r="R18" s="21" t="s">
        <v>82</v>
      </c>
      <c r="S18" s="21" t="s">
        <v>83</v>
      </c>
      <c r="T18" s="21" t="s">
        <v>67</v>
      </c>
      <c r="U18" s="21" t="s">
        <v>68</v>
      </c>
      <c r="V18" s="64">
        <f t="shared" si="4"/>
        <v>0.12</v>
      </c>
      <c r="W18" s="65">
        <v>8.8999999999999999E-3</v>
      </c>
      <c r="X18" s="65">
        <f t="shared" ref="X18:X21" si="9">IFERROR(IF(W18/V18&gt;100%,100%,W18/V18),0)</f>
        <v>7.4166666666666672E-2</v>
      </c>
      <c r="Y18" s="21" t="s">
        <v>92</v>
      </c>
      <c r="Z18" s="21" t="s">
        <v>71</v>
      </c>
      <c r="AA18" s="32">
        <f t="shared" si="5"/>
        <v>0.3</v>
      </c>
      <c r="AB18" s="58">
        <v>0.21959999999999999</v>
      </c>
      <c r="AC18" s="57">
        <f t="shared" si="6"/>
        <v>0.73199999999999998</v>
      </c>
      <c r="AD18" s="21" t="s">
        <v>93</v>
      </c>
      <c r="AE18" s="21" t="s">
        <v>73</v>
      </c>
      <c r="AF18" s="64">
        <f t="shared" si="1"/>
        <v>0.48</v>
      </c>
      <c r="AG18" s="63"/>
      <c r="AH18" s="66">
        <f t="shared" si="7"/>
        <v>0</v>
      </c>
      <c r="AI18" s="21"/>
      <c r="AJ18" s="21"/>
      <c r="AK18" s="32">
        <f t="shared" si="2"/>
        <v>0.65</v>
      </c>
      <c r="AL18" s="21"/>
      <c r="AM18" s="57">
        <f t="shared" si="8"/>
        <v>0</v>
      </c>
      <c r="AN18" s="21"/>
      <c r="AO18" s="21"/>
      <c r="AP18" s="64">
        <f>P18</f>
        <v>0.65</v>
      </c>
      <c r="AQ18" s="78">
        <f>IFERROR(MAX(W18,AB18,AG18,AL18),0)</f>
        <v>0.21959999999999999</v>
      </c>
      <c r="AR18" s="66">
        <f>IFERROR(IF(AQ18/AP18&gt;100%,100%,AQ18/AP18),0)</f>
        <v>0.3378461538461538</v>
      </c>
      <c r="AS18" s="83" t="s">
        <v>94</v>
      </c>
      <c r="AT18" s="88" t="s">
        <v>62</v>
      </c>
    </row>
    <row r="19" spans="1:46" s="30" customFormat="1" ht="249">
      <c r="A19" s="22">
        <v>3</v>
      </c>
      <c r="B19" s="21" t="s">
        <v>75</v>
      </c>
      <c r="C19" s="21" t="s">
        <v>76</v>
      </c>
      <c r="D19" s="22">
        <v>4</v>
      </c>
      <c r="E19" s="21" t="s">
        <v>95</v>
      </c>
      <c r="F19" s="21" t="s">
        <v>58</v>
      </c>
      <c r="G19" s="21" t="s">
        <v>96</v>
      </c>
      <c r="H19" s="21" t="s">
        <v>97</v>
      </c>
      <c r="I19" s="31" t="s">
        <v>98</v>
      </c>
      <c r="J19" s="21" t="s">
        <v>62</v>
      </c>
      <c r="K19" s="21" t="s">
        <v>63</v>
      </c>
      <c r="L19" s="32">
        <v>0.18</v>
      </c>
      <c r="M19" s="32">
        <v>0.35</v>
      </c>
      <c r="N19" s="32">
        <v>0.7</v>
      </c>
      <c r="O19" s="32">
        <v>0.97</v>
      </c>
      <c r="P19" s="32">
        <f t="shared" si="0"/>
        <v>0.97</v>
      </c>
      <c r="Q19" s="21" t="s">
        <v>64</v>
      </c>
      <c r="R19" s="21" t="s">
        <v>82</v>
      </c>
      <c r="S19" s="21" t="s">
        <v>83</v>
      </c>
      <c r="T19" s="21" t="s">
        <v>67</v>
      </c>
      <c r="U19" s="21" t="s">
        <v>68</v>
      </c>
      <c r="V19" s="64">
        <f>L19</f>
        <v>0.18</v>
      </c>
      <c r="W19" s="65">
        <v>0.18179999999999999</v>
      </c>
      <c r="X19" s="65">
        <f t="shared" si="9"/>
        <v>1</v>
      </c>
      <c r="Y19" s="21" t="s">
        <v>99</v>
      </c>
      <c r="Z19" s="21" t="s">
        <v>71</v>
      </c>
      <c r="AA19" s="32">
        <f t="shared" si="5"/>
        <v>0.35</v>
      </c>
      <c r="AB19" s="58">
        <v>0.24279999999999999</v>
      </c>
      <c r="AC19" s="57">
        <f>IFERROR(IF(AB19/AA19&gt;100%,100%,AB19/AA19),0)</f>
        <v>0.69371428571428573</v>
      </c>
      <c r="AD19" s="21" t="s">
        <v>100</v>
      </c>
      <c r="AE19" s="21" t="s">
        <v>73</v>
      </c>
      <c r="AF19" s="64">
        <f t="shared" si="1"/>
        <v>0.7</v>
      </c>
      <c r="AG19" s="63"/>
      <c r="AH19" s="66">
        <f>IFERROR(IF(AG19/AF19&gt;100%,100%,AG19/AF19),0)</f>
        <v>0</v>
      </c>
      <c r="AI19" s="21"/>
      <c r="AJ19" s="21"/>
      <c r="AK19" s="32">
        <f t="shared" si="2"/>
        <v>0.97</v>
      </c>
      <c r="AL19" s="21"/>
      <c r="AM19" s="57">
        <f t="shared" si="8"/>
        <v>0</v>
      </c>
      <c r="AN19" s="21"/>
      <c r="AO19" s="21"/>
      <c r="AP19" s="64">
        <f>P19</f>
        <v>0.97</v>
      </c>
      <c r="AQ19" s="78">
        <f>IFERROR(MAX(W19,AB19,AG19,AL19),0)</f>
        <v>0.24279999999999999</v>
      </c>
      <c r="AR19" s="66">
        <f>IFERROR(IF(AQ19/AP19&gt;100%,100%,AQ19/AP19),0)</f>
        <v>0.25030927835051547</v>
      </c>
      <c r="AS19" s="83" t="s">
        <v>101</v>
      </c>
      <c r="AT19" s="88" t="s">
        <v>62</v>
      </c>
    </row>
    <row r="20" spans="1:46" s="30" customFormat="1" ht="117">
      <c r="A20" s="22">
        <v>3</v>
      </c>
      <c r="B20" s="21" t="s">
        <v>75</v>
      </c>
      <c r="C20" s="21" t="s">
        <v>76</v>
      </c>
      <c r="D20" s="22">
        <v>5</v>
      </c>
      <c r="E20" s="21" t="s">
        <v>102</v>
      </c>
      <c r="F20" s="21" t="s">
        <v>58</v>
      </c>
      <c r="G20" s="21" t="s">
        <v>103</v>
      </c>
      <c r="H20" s="21" t="s">
        <v>104</v>
      </c>
      <c r="I20" s="31" t="s">
        <v>105</v>
      </c>
      <c r="J20" s="21" t="s">
        <v>62</v>
      </c>
      <c r="K20" s="21" t="s">
        <v>63</v>
      </c>
      <c r="L20" s="32">
        <v>0.05</v>
      </c>
      <c r="M20" s="32">
        <v>0.15</v>
      </c>
      <c r="N20" s="32">
        <v>0.33</v>
      </c>
      <c r="O20" s="32">
        <v>0.51</v>
      </c>
      <c r="P20" s="32">
        <f t="shared" si="0"/>
        <v>0.51</v>
      </c>
      <c r="Q20" s="21" t="s">
        <v>64</v>
      </c>
      <c r="R20" s="21" t="s">
        <v>82</v>
      </c>
      <c r="S20" s="21" t="s">
        <v>83</v>
      </c>
      <c r="T20" s="21" t="s">
        <v>67</v>
      </c>
      <c r="U20" s="21" t="s">
        <v>68</v>
      </c>
      <c r="V20" s="64">
        <f>L20</f>
        <v>0.05</v>
      </c>
      <c r="W20" s="65">
        <v>5.57E-2</v>
      </c>
      <c r="X20" s="65">
        <f t="shared" si="9"/>
        <v>1</v>
      </c>
      <c r="Y20" s="21" t="s">
        <v>99</v>
      </c>
      <c r="Z20" s="21" t="s">
        <v>71</v>
      </c>
      <c r="AA20" s="32">
        <f t="shared" si="5"/>
        <v>0.15</v>
      </c>
      <c r="AB20" s="58">
        <v>0.1313</v>
      </c>
      <c r="AC20" s="57">
        <f t="shared" si="6"/>
        <v>0.87533333333333341</v>
      </c>
      <c r="AD20" s="21" t="s">
        <v>106</v>
      </c>
      <c r="AE20" s="21" t="s">
        <v>73</v>
      </c>
      <c r="AF20" s="64">
        <f t="shared" si="1"/>
        <v>0.33</v>
      </c>
      <c r="AG20" s="63"/>
      <c r="AH20" s="66">
        <f>IFERROR(IF(AG20/AF20&gt;100%,100%,AG20/AF20),0)</f>
        <v>0</v>
      </c>
      <c r="AI20" s="21"/>
      <c r="AJ20" s="21"/>
      <c r="AK20" s="32">
        <f t="shared" si="2"/>
        <v>0.51</v>
      </c>
      <c r="AL20" s="21"/>
      <c r="AM20" s="57">
        <f t="shared" si="8"/>
        <v>0</v>
      </c>
      <c r="AN20" s="21"/>
      <c r="AO20" s="21"/>
      <c r="AP20" s="64">
        <f t="shared" si="3"/>
        <v>0.51</v>
      </c>
      <c r="AQ20" s="78">
        <f>IFERROR(MAX(W20,AB20,AG20,AL20),0)</f>
        <v>0.1313</v>
      </c>
      <c r="AR20" s="66">
        <f>IFERROR(IF(AQ20/AP20&gt;100%,100%,AQ20/AP20),0)</f>
        <v>0.25745098039215686</v>
      </c>
      <c r="AS20" s="83" t="s">
        <v>107</v>
      </c>
      <c r="AT20" s="88" t="s">
        <v>62</v>
      </c>
    </row>
    <row r="21" spans="1:46" s="30" customFormat="1" ht="232.5">
      <c r="A21" s="22">
        <v>3</v>
      </c>
      <c r="B21" s="21" t="s">
        <v>75</v>
      </c>
      <c r="C21" s="21" t="s">
        <v>76</v>
      </c>
      <c r="D21" s="22">
        <v>6</v>
      </c>
      <c r="E21" s="21" t="s">
        <v>108</v>
      </c>
      <c r="F21" s="21" t="s">
        <v>58</v>
      </c>
      <c r="G21" s="21" t="s">
        <v>109</v>
      </c>
      <c r="H21" s="21" t="s">
        <v>110</v>
      </c>
      <c r="I21" s="21" t="s">
        <v>111</v>
      </c>
      <c r="J21" s="21" t="s">
        <v>112</v>
      </c>
      <c r="K21" s="21" t="s">
        <v>63</v>
      </c>
      <c r="L21" s="32">
        <v>0.97</v>
      </c>
      <c r="M21" s="32">
        <v>0.97</v>
      </c>
      <c r="N21" s="32">
        <v>0.97</v>
      </c>
      <c r="O21" s="32">
        <v>0.97</v>
      </c>
      <c r="P21" s="32">
        <f t="shared" si="0"/>
        <v>0.97</v>
      </c>
      <c r="Q21" s="21" t="s">
        <v>64</v>
      </c>
      <c r="R21" s="21" t="s">
        <v>82</v>
      </c>
      <c r="S21" s="21" t="s">
        <v>113</v>
      </c>
      <c r="T21" s="21" t="s">
        <v>67</v>
      </c>
      <c r="U21" s="21" t="s">
        <v>68</v>
      </c>
      <c r="V21" s="64">
        <f t="shared" si="4"/>
        <v>0.97</v>
      </c>
      <c r="W21" s="65">
        <v>0.93</v>
      </c>
      <c r="X21" s="65">
        <f t="shared" si="9"/>
        <v>0.95876288659793818</v>
      </c>
      <c r="Y21" s="21" t="s">
        <v>114</v>
      </c>
      <c r="Z21" s="21" t="s">
        <v>71</v>
      </c>
      <c r="AA21" s="32">
        <f t="shared" si="5"/>
        <v>0.97</v>
      </c>
      <c r="AB21" s="31">
        <v>1</v>
      </c>
      <c r="AC21" s="57">
        <f>IFERROR(IF(AB21/AA21&gt;100%,100%,AB21/AA21),0)</f>
        <v>1</v>
      </c>
      <c r="AD21" s="21" t="s">
        <v>115</v>
      </c>
      <c r="AE21" s="21" t="s">
        <v>73</v>
      </c>
      <c r="AF21" s="64">
        <f t="shared" si="1"/>
        <v>0.97</v>
      </c>
      <c r="AG21" s="63"/>
      <c r="AH21" s="66">
        <f t="shared" ref="AH21" si="10">IFERROR(IF(AG21/AF21&gt;100%,100%,AG21/AF21),0)</f>
        <v>0</v>
      </c>
      <c r="AI21" s="21"/>
      <c r="AJ21" s="21"/>
      <c r="AK21" s="32">
        <f t="shared" si="2"/>
        <v>0.97</v>
      </c>
      <c r="AL21" s="21"/>
      <c r="AM21" s="57">
        <f t="shared" si="8"/>
        <v>0</v>
      </c>
      <c r="AN21" s="21"/>
      <c r="AO21" s="21"/>
      <c r="AP21" s="64">
        <f>P21</f>
        <v>0.97</v>
      </c>
      <c r="AQ21" s="78">
        <f>IFERROR(AVERAGE(W21,AB21,AG21,AL21)*0.5,0)</f>
        <v>0.48250000000000004</v>
      </c>
      <c r="AR21" s="66">
        <f>IFERROR(IF(AQ21/AP21&gt;100%,100%,AQ21/AP21),0)</f>
        <v>0.4974226804123712</v>
      </c>
      <c r="AS21" s="83" t="s">
        <v>116</v>
      </c>
      <c r="AT21" s="88" t="s">
        <v>112</v>
      </c>
    </row>
    <row r="22" spans="1:46" s="30" customFormat="1" ht="315.75">
      <c r="A22" s="22">
        <v>3</v>
      </c>
      <c r="B22" s="21" t="s">
        <v>75</v>
      </c>
      <c r="C22" s="21" t="s">
        <v>76</v>
      </c>
      <c r="D22" s="22">
        <v>7</v>
      </c>
      <c r="E22" s="21" t="s">
        <v>117</v>
      </c>
      <c r="F22" s="21" t="s">
        <v>118</v>
      </c>
      <c r="G22" s="21" t="s">
        <v>119</v>
      </c>
      <c r="H22" s="21" t="s">
        <v>120</v>
      </c>
      <c r="I22" s="21" t="s">
        <v>121</v>
      </c>
      <c r="J22" s="21" t="s">
        <v>62</v>
      </c>
      <c r="K22" s="21" t="s">
        <v>63</v>
      </c>
      <c r="L22" s="32">
        <v>0.4</v>
      </c>
      <c r="M22" s="32">
        <v>0.7</v>
      </c>
      <c r="N22" s="32">
        <v>0.9</v>
      </c>
      <c r="O22" s="32">
        <v>1</v>
      </c>
      <c r="P22" s="32">
        <f t="shared" si="0"/>
        <v>1</v>
      </c>
      <c r="Q22" s="21" t="s">
        <v>64</v>
      </c>
      <c r="R22" s="21" t="s">
        <v>82</v>
      </c>
      <c r="S22" s="21" t="s">
        <v>113</v>
      </c>
      <c r="T22" s="21" t="s">
        <v>67</v>
      </c>
      <c r="U22" s="21" t="s">
        <v>68</v>
      </c>
      <c r="V22" s="64">
        <f t="shared" si="4"/>
        <v>0.4</v>
      </c>
      <c r="W22" s="67">
        <v>0</v>
      </c>
      <c r="X22" s="65">
        <f>IFERROR(IF(W22/V22&gt;100%,100%,W22/V22),0)</f>
        <v>0</v>
      </c>
      <c r="Y22" s="61" t="s">
        <v>122</v>
      </c>
      <c r="Z22" s="21" t="s">
        <v>71</v>
      </c>
      <c r="AA22" s="32">
        <f t="shared" si="5"/>
        <v>0.7</v>
      </c>
      <c r="AB22" s="31">
        <v>0.73</v>
      </c>
      <c r="AC22" s="57">
        <f>IFERROR(IF(AB22/AA22&gt;100%,100%,AB22/AA22),0)</f>
        <v>1</v>
      </c>
      <c r="AD22" s="21" t="s">
        <v>123</v>
      </c>
      <c r="AE22" s="21" t="s">
        <v>73</v>
      </c>
      <c r="AF22" s="64">
        <f t="shared" si="1"/>
        <v>0.9</v>
      </c>
      <c r="AG22" s="63"/>
      <c r="AH22" s="66">
        <f>IFERROR(IF(AG22/AF22&gt;100%,100%,AG22/AF22),0)</f>
        <v>0</v>
      </c>
      <c r="AI22" s="21"/>
      <c r="AJ22" s="21"/>
      <c r="AK22" s="32">
        <f t="shared" si="2"/>
        <v>1</v>
      </c>
      <c r="AL22" s="21"/>
      <c r="AM22" s="57">
        <f t="shared" si="8"/>
        <v>0</v>
      </c>
      <c r="AN22" s="21"/>
      <c r="AO22" s="21"/>
      <c r="AP22" s="64">
        <f t="shared" si="3"/>
        <v>1</v>
      </c>
      <c r="AQ22" s="101">
        <f>IFERROR(MAX(W22,AB22,AG22,AL22),0)</f>
        <v>0.73</v>
      </c>
      <c r="AR22" s="66">
        <f>IFERROR(IF(AQ22/AP22&gt;100%,100%,AQ22/AP22),0)</f>
        <v>0.73</v>
      </c>
      <c r="AS22" s="61" t="s">
        <v>124</v>
      </c>
      <c r="AT22" s="88" t="s">
        <v>62</v>
      </c>
    </row>
    <row r="23" spans="1:46" s="30" customFormat="1" ht="117">
      <c r="A23" s="22">
        <v>4</v>
      </c>
      <c r="B23" s="21" t="s">
        <v>54</v>
      </c>
      <c r="C23" s="21" t="s">
        <v>125</v>
      </c>
      <c r="D23" s="22">
        <v>8</v>
      </c>
      <c r="E23" s="21" t="s">
        <v>126</v>
      </c>
      <c r="F23" s="21" t="s">
        <v>58</v>
      </c>
      <c r="G23" s="21" t="s">
        <v>127</v>
      </c>
      <c r="H23" s="21" t="s">
        <v>128</v>
      </c>
      <c r="I23" s="21" t="s">
        <v>129</v>
      </c>
      <c r="J23" s="21" t="s">
        <v>130</v>
      </c>
      <c r="K23" s="21" t="s">
        <v>127</v>
      </c>
      <c r="L23" s="29">
        <v>3000</v>
      </c>
      <c r="M23" s="29">
        <v>4000</v>
      </c>
      <c r="N23" s="29">
        <v>4000</v>
      </c>
      <c r="O23" s="29">
        <v>4000</v>
      </c>
      <c r="P23" s="29">
        <f>SUM(L23:O23)</f>
        <v>15000</v>
      </c>
      <c r="Q23" s="21" t="s">
        <v>64</v>
      </c>
      <c r="R23" s="21" t="s">
        <v>131</v>
      </c>
      <c r="S23" s="21" t="s">
        <v>132</v>
      </c>
      <c r="T23" s="21" t="s">
        <v>133</v>
      </c>
      <c r="U23" s="21" t="s">
        <v>134</v>
      </c>
      <c r="V23" s="62">
        <f t="shared" si="4"/>
        <v>3000</v>
      </c>
      <c r="W23" s="63">
        <v>4365</v>
      </c>
      <c r="X23" s="65">
        <f>IFERROR(IF(W23/V23&gt;100%,100%,W23/V23),0)</f>
        <v>1</v>
      </c>
      <c r="Y23" s="21" t="s">
        <v>135</v>
      </c>
      <c r="Z23" s="21" t="s">
        <v>136</v>
      </c>
      <c r="AA23" s="29">
        <f t="shared" si="5"/>
        <v>4000</v>
      </c>
      <c r="AB23" s="21">
        <v>5028</v>
      </c>
      <c r="AC23" s="57">
        <f t="shared" ref="AC23:AC24" si="11">IFERROR(IF(AB23/AA23&gt;100%,100%,AB23/AA23),0)</f>
        <v>1</v>
      </c>
      <c r="AD23" s="21" t="s">
        <v>137</v>
      </c>
      <c r="AE23" s="21" t="s">
        <v>138</v>
      </c>
      <c r="AF23" s="62">
        <f t="shared" si="1"/>
        <v>4000</v>
      </c>
      <c r="AG23" s="63"/>
      <c r="AH23" s="66">
        <f>IFERROR(IF(AG23/AF23&gt;100%,100%,AG23/AF23),0)</f>
        <v>0</v>
      </c>
      <c r="AI23" s="21"/>
      <c r="AJ23" s="21"/>
      <c r="AK23" s="29">
        <f t="shared" si="2"/>
        <v>4000</v>
      </c>
      <c r="AL23" s="21"/>
      <c r="AM23" s="57">
        <f t="shared" si="8"/>
        <v>0</v>
      </c>
      <c r="AN23" s="21"/>
      <c r="AO23" s="21"/>
      <c r="AP23" s="63">
        <f t="shared" si="3"/>
        <v>15000</v>
      </c>
      <c r="AQ23" s="62">
        <f t="shared" ref="AQ23:AQ29" si="12">IFERROR(W23+AB23+AG23+AL23,0)</f>
        <v>9393</v>
      </c>
      <c r="AR23" s="66">
        <f>IFERROR(IF(AQ23/AP23&gt;100%,100%,AQ23/AP23),0)</f>
        <v>0.62619999999999998</v>
      </c>
      <c r="AS23" s="61" t="s">
        <v>139</v>
      </c>
      <c r="AT23" s="88" t="s">
        <v>130</v>
      </c>
    </row>
    <row r="24" spans="1:46" s="30" customFormat="1" ht="117">
      <c r="A24" s="22">
        <v>4</v>
      </c>
      <c r="B24" s="21" t="s">
        <v>54</v>
      </c>
      <c r="C24" s="21" t="s">
        <v>125</v>
      </c>
      <c r="D24" s="22">
        <v>9</v>
      </c>
      <c r="E24" s="21" t="s">
        <v>140</v>
      </c>
      <c r="F24" s="21" t="s">
        <v>58</v>
      </c>
      <c r="G24" s="21" t="s">
        <v>141</v>
      </c>
      <c r="H24" s="21" t="s">
        <v>142</v>
      </c>
      <c r="I24" s="21" t="s">
        <v>129</v>
      </c>
      <c r="J24" s="21" t="s">
        <v>130</v>
      </c>
      <c r="K24" s="21" t="s">
        <v>141</v>
      </c>
      <c r="L24" s="29">
        <v>750</v>
      </c>
      <c r="M24" s="29">
        <v>950</v>
      </c>
      <c r="N24" s="29">
        <v>950</v>
      </c>
      <c r="O24" s="29">
        <v>950</v>
      </c>
      <c r="P24" s="29">
        <f t="shared" ref="P24:P29" si="13">SUM(L24:O24)</f>
        <v>3600</v>
      </c>
      <c r="Q24" s="21" t="s">
        <v>64</v>
      </c>
      <c r="R24" s="33" t="s">
        <v>143</v>
      </c>
      <c r="S24" s="33" t="s">
        <v>132</v>
      </c>
      <c r="T24" s="21" t="s">
        <v>133</v>
      </c>
      <c r="U24" s="21" t="s">
        <v>134</v>
      </c>
      <c r="V24" s="62">
        <f t="shared" si="4"/>
        <v>750</v>
      </c>
      <c r="W24" s="63">
        <v>950</v>
      </c>
      <c r="X24" s="65">
        <f t="shared" ref="X24" si="14">IFERROR(IF(W24/V24&gt;100%,100%,W24/V24),0)</f>
        <v>1</v>
      </c>
      <c r="Y24" s="21" t="s">
        <v>144</v>
      </c>
      <c r="Z24" s="21" t="s">
        <v>136</v>
      </c>
      <c r="AA24" s="29">
        <f t="shared" si="5"/>
        <v>950</v>
      </c>
      <c r="AB24" s="21">
        <v>1033</v>
      </c>
      <c r="AC24" s="57">
        <f t="shared" si="11"/>
        <v>1</v>
      </c>
      <c r="AD24" s="21" t="s">
        <v>145</v>
      </c>
      <c r="AE24" s="21" t="s">
        <v>138</v>
      </c>
      <c r="AF24" s="62">
        <f t="shared" si="1"/>
        <v>950</v>
      </c>
      <c r="AG24" s="63"/>
      <c r="AH24" s="66">
        <f t="shared" ref="AH24" si="15">IFERROR(IF(AG24/AF24&gt;100%,100%,AG24/AF24),0)</f>
        <v>0</v>
      </c>
      <c r="AI24" s="21"/>
      <c r="AJ24" s="21"/>
      <c r="AK24" s="29">
        <f t="shared" si="2"/>
        <v>950</v>
      </c>
      <c r="AL24" s="21"/>
      <c r="AM24" s="57">
        <f t="shared" si="8"/>
        <v>0</v>
      </c>
      <c r="AN24" s="21"/>
      <c r="AO24" s="21"/>
      <c r="AP24" s="63">
        <f t="shared" si="3"/>
        <v>3600</v>
      </c>
      <c r="AQ24" s="62">
        <f t="shared" si="12"/>
        <v>1983</v>
      </c>
      <c r="AR24" s="66">
        <f>IFERROR(IF(AQ24/AP24&gt;100%,100%,AQ24/AP24),0)</f>
        <v>0.55083333333333329</v>
      </c>
      <c r="AS24" s="61" t="s">
        <v>146</v>
      </c>
      <c r="AT24" s="88" t="s">
        <v>130</v>
      </c>
    </row>
    <row r="25" spans="1:46" s="30" customFormat="1" ht="117">
      <c r="A25" s="22">
        <v>4</v>
      </c>
      <c r="B25" s="21" t="s">
        <v>54</v>
      </c>
      <c r="C25" s="21" t="s">
        <v>125</v>
      </c>
      <c r="D25" s="22">
        <v>10</v>
      </c>
      <c r="E25" s="21" t="s">
        <v>147</v>
      </c>
      <c r="F25" s="21" t="s">
        <v>58</v>
      </c>
      <c r="G25" s="21" t="s">
        <v>148</v>
      </c>
      <c r="H25" s="21" t="s">
        <v>149</v>
      </c>
      <c r="I25" s="21" t="s">
        <v>129</v>
      </c>
      <c r="J25" s="21" t="s">
        <v>130</v>
      </c>
      <c r="K25" s="21" t="s">
        <v>150</v>
      </c>
      <c r="L25" s="29">
        <v>30</v>
      </c>
      <c r="M25" s="29">
        <v>51</v>
      </c>
      <c r="N25" s="29">
        <v>72</v>
      </c>
      <c r="O25" s="29">
        <v>57</v>
      </c>
      <c r="P25" s="29">
        <f t="shared" si="13"/>
        <v>210</v>
      </c>
      <c r="Q25" s="21" t="s">
        <v>64</v>
      </c>
      <c r="R25" s="21" t="s">
        <v>151</v>
      </c>
      <c r="S25" s="21" t="s">
        <v>152</v>
      </c>
      <c r="T25" s="21" t="s">
        <v>133</v>
      </c>
      <c r="U25" s="21" t="s">
        <v>134</v>
      </c>
      <c r="V25" s="62">
        <f t="shared" si="4"/>
        <v>30</v>
      </c>
      <c r="W25" s="63">
        <v>30</v>
      </c>
      <c r="X25" s="65">
        <f>IFERROR(IF(W25/V25&gt;100%,100%,W25/V25),0)</f>
        <v>1</v>
      </c>
      <c r="Y25" s="21" t="s">
        <v>153</v>
      </c>
      <c r="Z25" s="21" t="s">
        <v>136</v>
      </c>
      <c r="AA25" s="29">
        <f t="shared" si="5"/>
        <v>51</v>
      </c>
      <c r="AB25" s="21">
        <v>52</v>
      </c>
      <c r="AC25" s="57">
        <f>IFERROR(IF(AB25/AA25&gt;100%,100%,AB25/AA25),0)</f>
        <v>1</v>
      </c>
      <c r="AD25" s="21" t="s">
        <v>154</v>
      </c>
      <c r="AE25" s="21" t="s">
        <v>138</v>
      </c>
      <c r="AF25" s="62">
        <f t="shared" si="1"/>
        <v>72</v>
      </c>
      <c r="AG25" s="63"/>
      <c r="AH25" s="66">
        <f>IFERROR(IF(AG25/AF25&gt;100%,100%,AG25/AF25),0)</f>
        <v>0</v>
      </c>
      <c r="AI25" s="21"/>
      <c r="AJ25" s="21"/>
      <c r="AK25" s="29">
        <f t="shared" si="2"/>
        <v>57</v>
      </c>
      <c r="AL25" s="21"/>
      <c r="AM25" s="57">
        <f t="shared" si="8"/>
        <v>0</v>
      </c>
      <c r="AN25" s="21"/>
      <c r="AO25" s="21"/>
      <c r="AP25" s="63">
        <f t="shared" si="3"/>
        <v>210</v>
      </c>
      <c r="AQ25" s="84">
        <f t="shared" si="12"/>
        <v>82</v>
      </c>
      <c r="AR25" s="66">
        <f>IFERROR(IF(AQ25/AP25&gt;100%,100%,AQ25/AP25),0)</f>
        <v>0.39047619047619048</v>
      </c>
      <c r="AS25" s="61" t="s">
        <v>155</v>
      </c>
      <c r="AT25" s="88" t="s">
        <v>130</v>
      </c>
    </row>
    <row r="26" spans="1:46" s="30" customFormat="1" ht="117">
      <c r="A26" s="22">
        <v>4</v>
      </c>
      <c r="B26" s="21" t="s">
        <v>54</v>
      </c>
      <c r="C26" s="21" t="s">
        <v>125</v>
      </c>
      <c r="D26" s="22">
        <v>11</v>
      </c>
      <c r="E26" s="21" t="s">
        <v>156</v>
      </c>
      <c r="F26" s="21" t="s">
        <v>58</v>
      </c>
      <c r="G26" s="21" t="s">
        <v>157</v>
      </c>
      <c r="H26" s="21" t="s">
        <v>158</v>
      </c>
      <c r="I26" s="21" t="s">
        <v>129</v>
      </c>
      <c r="J26" s="21" t="s">
        <v>130</v>
      </c>
      <c r="K26" s="21" t="s">
        <v>159</v>
      </c>
      <c r="L26" s="39">
        <v>40</v>
      </c>
      <c r="M26" s="39">
        <v>94</v>
      </c>
      <c r="N26" s="39">
        <v>93</v>
      </c>
      <c r="O26" s="39">
        <v>93</v>
      </c>
      <c r="P26" s="29">
        <f t="shared" si="13"/>
        <v>320</v>
      </c>
      <c r="Q26" s="21" t="s">
        <v>64</v>
      </c>
      <c r="R26" s="21" t="s">
        <v>151</v>
      </c>
      <c r="S26" s="21" t="s">
        <v>152</v>
      </c>
      <c r="T26" s="21" t="s">
        <v>133</v>
      </c>
      <c r="U26" s="21" t="s">
        <v>134</v>
      </c>
      <c r="V26" s="62">
        <f t="shared" si="4"/>
        <v>40</v>
      </c>
      <c r="W26" s="63">
        <v>40</v>
      </c>
      <c r="X26" s="65">
        <f>IFERROR(IF(W26/V26&gt;100%,100%,W26/V26),0)</f>
        <v>1</v>
      </c>
      <c r="Y26" s="21" t="s">
        <v>157</v>
      </c>
      <c r="Z26" s="21" t="s">
        <v>136</v>
      </c>
      <c r="AA26" s="29">
        <f t="shared" si="5"/>
        <v>94</v>
      </c>
      <c r="AB26" s="21">
        <v>94</v>
      </c>
      <c r="AC26" s="57">
        <f t="shared" ref="AC26" si="16">IFERROR(IF(AB26/AA26&gt;100%,100%,AB26/AA26),0)</f>
        <v>1</v>
      </c>
      <c r="AD26" s="21" t="s">
        <v>160</v>
      </c>
      <c r="AE26" s="21" t="s">
        <v>138</v>
      </c>
      <c r="AF26" s="62">
        <f t="shared" si="1"/>
        <v>93</v>
      </c>
      <c r="AG26" s="63"/>
      <c r="AH26" s="66">
        <f t="shared" ref="AH26" si="17">IFERROR(IF(AG26/AF26&gt;100%,100%,AG26/AF26),0)</f>
        <v>0</v>
      </c>
      <c r="AI26" s="21"/>
      <c r="AJ26" s="21"/>
      <c r="AK26" s="29">
        <f t="shared" si="2"/>
        <v>93</v>
      </c>
      <c r="AL26" s="21"/>
      <c r="AM26" s="57">
        <f>IFERROR(IF(AL26/AK26&gt;100%,100%,AL26/AK26),0)</f>
        <v>0</v>
      </c>
      <c r="AN26" s="21"/>
      <c r="AO26" s="21"/>
      <c r="AP26" s="63">
        <f t="shared" si="3"/>
        <v>320</v>
      </c>
      <c r="AQ26" s="84">
        <f t="shared" si="12"/>
        <v>134</v>
      </c>
      <c r="AR26" s="66">
        <f>IFERROR(IF(AQ26/AP26&gt;100%,100%,AQ26/AP26),0)</f>
        <v>0.41875000000000001</v>
      </c>
      <c r="AS26" s="61" t="s">
        <v>161</v>
      </c>
      <c r="AT26" s="88" t="s">
        <v>130</v>
      </c>
    </row>
    <row r="27" spans="1:46" s="30" customFormat="1" ht="198">
      <c r="A27" s="22">
        <v>4</v>
      </c>
      <c r="B27" s="21" t="s">
        <v>54</v>
      </c>
      <c r="C27" s="21" t="s">
        <v>125</v>
      </c>
      <c r="D27" s="22">
        <v>12</v>
      </c>
      <c r="E27" s="21" t="s">
        <v>162</v>
      </c>
      <c r="F27" s="21" t="s">
        <v>58</v>
      </c>
      <c r="G27" s="21" t="s">
        <v>163</v>
      </c>
      <c r="H27" s="21" t="s">
        <v>164</v>
      </c>
      <c r="I27" s="21" t="s">
        <v>129</v>
      </c>
      <c r="J27" s="21" t="s">
        <v>130</v>
      </c>
      <c r="K27" s="21" t="s">
        <v>165</v>
      </c>
      <c r="L27" s="39">
        <v>50</v>
      </c>
      <c r="M27" s="39">
        <v>81</v>
      </c>
      <c r="N27" s="39">
        <v>81</v>
      </c>
      <c r="O27" s="39">
        <v>60</v>
      </c>
      <c r="P27" s="29">
        <f t="shared" si="13"/>
        <v>272</v>
      </c>
      <c r="Q27" s="21" t="s">
        <v>64</v>
      </c>
      <c r="R27" s="21" t="s">
        <v>166</v>
      </c>
      <c r="S27" s="21" t="s">
        <v>167</v>
      </c>
      <c r="T27" s="21" t="s">
        <v>133</v>
      </c>
      <c r="U27" s="21" t="s">
        <v>134</v>
      </c>
      <c r="V27" s="62">
        <f t="shared" si="4"/>
        <v>50</v>
      </c>
      <c r="W27" s="62">
        <v>83</v>
      </c>
      <c r="X27" s="65">
        <f t="shared" ref="X27" si="18">IFERROR(IF(W27/V27&gt;100%,100%,W27/V27),0)</f>
        <v>1</v>
      </c>
      <c r="Y27" s="21" t="s">
        <v>168</v>
      </c>
      <c r="Z27" s="21"/>
      <c r="AA27" s="29">
        <f t="shared" si="5"/>
        <v>81</v>
      </c>
      <c r="AB27" s="21">
        <v>81</v>
      </c>
      <c r="AC27" s="57">
        <f>IFERROR(IF(AB27/AA27&gt;100%,100%,AB27/AA27),0)</f>
        <v>1</v>
      </c>
      <c r="AD27" s="21" t="s">
        <v>169</v>
      </c>
      <c r="AE27" s="21" t="s">
        <v>170</v>
      </c>
      <c r="AF27" s="62">
        <f t="shared" si="1"/>
        <v>81</v>
      </c>
      <c r="AG27" s="152">
        <v>111</v>
      </c>
      <c r="AH27" s="66">
        <f>IFERROR(IF(AG27/AF27&gt;100%,100%,AG27/AF27),0)</f>
        <v>1</v>
      </c>
      <c r="AI27" s="153" t="s">
        <v>171</v>
      </c>
      <c r="AJ27" s="154" t="s">
        <v>172</v>
      </c>
      <c r="AK27" s="29">
        <f t="shared" si="2"/>
        <v>60</v>
      </c>
      <c r="AL27" s="21"/>
      <c r="AM27" s="57">
        <f t="shared" si="8"/>
        <v>0</v>
      </c>
      <c r="AN27" s="21"/>
      <c r="AO27" s="21"/>
      <c r="AP27" s="62">
        <f>P27</f>
        <v>272</v>
      </c>
      <c r="AQ27" s="62">
        <f t="shared" si="12"/>
        <v>275</v>
      </c>
      <c r="AR27" s="66">
        <f>IFERROR(IF(AQ27/AP27&gt;100%,100%,AQ27/AP27),0)</f>
        <v>1</v>
      </c>
      <c r="AS27" s="61" t="s">
        <v>173</v>
      </c>
      <c r="AT27" s="88"/>
    </row>
    <row r="28" spans="1:46" s="30" customFormat="1" ht="198">
      <c r="A28" s="22">
        <v>4</v>
      </c>
      <c r="B28" s="21" t="s">
        <v>54</v>
      </c>
      <c r="C28" s="21" t="s">
        <v>125</v>
      </c>
      <c r="D28" s="22">
        <v>13</v>
      </c>
      <c r="E28" s="21" t="s">
        <v>174</v>
      </c>
      <c r="F28" s="21" t="s">
        <v>58</v>
      </c>
      <c r="G28" s="21" t="s">
        <v>175</v>
      </c>
      <c r="H28" s="21" t="s">
        <v>176</v>
      </c>
      <c r="I28" s="21" t="s">
        <v>129</v>
      </c>
      <c r="J28" s="21" t="s">
        <v>130</v>
      </c>
      <c r="K28" s="21" t="s">
        <v>165</v>
      </c>
      <c r="L28" s="29">
        <v>59</v>
      </c>
      <c r="M28" s="29">
        <v>96</v>
      </c>
      <c r="N28" s="29">
        <v>96</v>
      </c>
      <c r="O28" s="29">
        <v>71</v>
      </c>
      <c r="P28" s="29">
        <f t="shared" si="13"/>
        <v>322</v>
      </c>
      <c r="Q28" s="21" t="s">
        <v>64</v>
      </c>
      <c r="R28" s="21" t="s">
        <v>177</v>
      </c>
      <c r="S28" s="21" t="s">
        <v>167</v>
      </c>
      <c r="T28" s="21" t="s">
        <v>133</v>
      </c>
      <c r="U28" s="21" t="s">
        <v>134</v>
      </c>
      <c r="V28" s="62">
        <f t="shared" si="4"/>
        <v>59</v>
      </c>
      <c r="W28" s="62">
        <v>77</v>
      </c>
      <c r="X28" s="65">
        <f>IFERROR(IF(W28/V28&gt;100%,100%,W28/V28),0)</f>
        <v>1</v>
      </c>
      <c r="Y28" s="61" t="s">
        <v>178</v>
      </c>
      <c r="Z28" s="21"/>
      <c r="AA28" s="29">
        <f t="shared" si="5"/>
        <v>96</v>
      </c>
      <c r="AB28" s="21">
        <v>139</v>
      </c>
      <c r="AC28" s="57">
        <f t="shared" ref="AC28" si="19">IFERROR(IF(AB28/AA28&gt;100%,100%,AB28/AA28),0)</f>
        <v>1</v>
      </c>
      <c r="AD28" s="21" t="s">
        <v>179</v>
      </c>
      <c r="AE28" s="21" t="s">
        <v>170</v>
      </c>
      <c r="AF28" s="62">
        <f t="shared" si="1"/>
        <v>96</v>
      </c>
      <c r="AG28" s="152">
        <v>161</v>
      </c>
      <c r="AH28" s="66">
        <f t="shared" ref="AH28" si="20">IFERROR(IF(AG28/AF28&gt;100%,100%,AG28/AF28),0)</f>
        <v>1</v>
      </c>
      <c r="AI28" s="153" t="s">
        <v>180</v>
      </c>
      <c r="AJ28" s="154" t="s">
        <v>172</v>
      </c>
      <c r="AK28" s="29">
        <f t="shared" si="2"/>
        <v>71</v>
      </c>
      <c r="AL28" s="21"/>
      <c r="AM28" s="57">
        <f>IFERROR(IF(AL28/AK28&gt;100%,100%,AL28/AK28),0)</f>
        <v>0</v>
      </c>
      <c r="AN28" s="21"/>
      <c r="AO28" s="21"/>
      <c r="AP28" s="62">
        <f>P28</f>
        <v>322</v>
      </c>
      <c r="AQ28" s="62">
        <f t="shared" si="12"/>
        <v>377</v>
      </c>
      <c r="AR28" s="66">
        <f>IFERROR(IF(AQ28/AP28&gt;100%,100%,AQ28/AP28),0)</f>
        <v>1</v>
      </c>
      <c r="AS28" s="61" t="s">
        <v>181</v>
      </c>
      <c r="AT28" s="88" t="s">
        <v>130</v>
      </c>
    </row>
    <row r="29" spans="1:46" s="30" customFormat="1" ht="198">
      <c r="A29" s="22">
        <v>4</v>
      </c>
      <c r="B29" s="21" t="s">
        <v>54</v>
      </c>
      <c r="C29" s="21" t="s">
        <v>125</v>
      </c>
      <c r="D29" s="22">
        <v>14</v>
      </c>
      <c r="E29" s="21" t="s">
        <v>182</v>
      </c>
      <c r="F29" s="21" t="s">
        <v>58</v>
      </c>
      <c r="G29" s="21" t="s">
        <v>183</v>
      </c>
      <c r="H29" s="21" t="s">
        <v>184</v>
      </c>
      <c r="I29" s="21" t="s">
        <v>129</v>
      </c>
      <c r="J29" s="21" t="s">
        <v>130</v>
      </c>
      <c r="K29" s="21" t="s">
        <v>165</v>
      </c>
      <c r="L29" s="29">
        <v>26</v>
      </c>
      <c r="M29" s="29">
        <v>42</v>
      </c>
      <c r="N29" s="29">
        <v>42</v>
      </c>
      <c r="O29" s="29">
        <v>31</v>
      </c>
      <c r="P29" s="29">
        <f t="shared" si="13"/>
        <v>141</v>
      </c>
      <c r="Q29" s="21" t="s">
        <v>64</v>
      </c>
      <c r="R29" s="21" t="s">
        <v>185</v>
      </c>
      <c r="S29" s="21" t="s">
        <v>167</v>
      </c>
      <c r="T29" s="21" t="s">
        <v>133</v>
      </c>
      <c r="U29" s="21" t="s">
        <v>134</v>
      </c>
      <c r="V29" s="62">
        <f t="shared" si="4"/>
        <v>26</v>
      </c>
      <c r="W29" s="63">
        <v>29</v>
      </c>
      <c r="X29" s="65">
        <f>IFERROR(IF(W29/V29&gt;100%,100%,W29/V29),0)</f>
        <v>1</v>
      </c>
      <c r="Y29" s="61" t="s">
        <v>186</v>
      </c>
      <c r="Z29" s="21"/>
      <c r="AA29" s="29">
        <f t="shared" si="5"/>
        <v>42</v>
      </c>
      <c r="AB29" s="21">
        <v>42</v>
      </c>
      <c r="AC29" s="57">
        <f>IFERROR(IF(AB29/AA29&gt;100%,100%,AB29/AA29),0)</f>
        <v>1</v>
      </c>
      <c r="AD29" s="21" t="s">
        <v>187</v>
      </c>
      <c r="AE29" s="21" t="s">
        <v>170</v>
      </c>
      <c r="AF29" s="62">
        <f>N29</f>
        <v>42</v>
      </c>
      <c r="AG29" s="152">
        <v>42</v>
      </c>
      <c r="AH29" s="66">
        <f>IFERROR(IF(AG29/AF29&gt;100%,100%,AG29/AF29),0)</f>
        <v>1</v>
      </c>
      <c r="AI29" s="153" t="s">
        <v>188</v>
      </c>
      <c r="AJ29" s="155" t="s">
        <v>172</v>
      </c>
      <c r="AK29" s="29">
        <f t="shared" si="2"/>
        <v>31</v>
      </c>
      <c r="AL29" s="21"/>
      <c r="AM29" s="57">
        <f t="shared" si="8"/>
        <v>0</v>
      </c>
      <c r="AN29" s="21"/>
      <c r="AO29" s="21"/>
      <c r="AP29" s="63">
        <f t="shared" si="3"/>
        <v>141</v>
      </c>
      <c r="AQ29" s="62">
        <f t="shared" si="12"/>
        <v>113</v>
      </c>
      <c r="AR29" s="66">
        <f>IFERROR(IF(AQ29/AP29&gt;100%,100%,AQ29/AP29),0)</f>
        <v>0.8014184397163121</v>
      </c>
      <c r="AS29" s="61" t="s">
        <v>189</v>
      </c>
      <c r="AT29" s="88"/>
    </row>
    <row r="30" spans="1:46" s="5" customFormat="1" ht="15.75">
      <c r="A30" s="10"/>
      <c r="B30" s="10"/>
      <c r="C30" s="10"/>
      <c r="D30" s="10"/>
      <c r="E30" s="13" t="s">
        <v>190</v>
      </c>
      <c r="F30" s="10"/>
      <c r="G30" s="10"/>
      <c r="H30" s="10"/>
      <c r="I30" s="10"/>
      <c r="J30" s="10"/>
      <c r="K30" s="10"/>
      <c r="L30" s="15"/>
      <c r="M30" s="15"/>
      <c r="N30" s="15"/>
      <c r="O30" s="15"/>
      <c r="P30" s="15"/>
      <c r="Q30" s="10"/>
      <c r="R30" s="10"/>
      <c r="S30" s="10"/>
      <c r="T30" s="10"/>
      <c r="U30" s="10"/>
      <c r="V30" s="16"/>
      <c r="W30" s="16"/>
      <c r="X30" s="68">
        <f>AVERAGE(X17:X29)*80%</f>
        <v>0.67894951097012957</v>
      </c>
      <c r="Y30" s="15"/>
      <c r="Z30" s="15"/>
      <c r="AA30" s="15"/>
      <c r="AB30" s="15"/>
      <c r="AC30" s="59">
        <f>AVERAGE(AC16:AC29)*80%</f>
        <v>0.71377414965986397</v>
      </c>
      <c r="AD30" s="15"/>
      <c r="AE30" s="15"/>
      <c r="AF30" s="16"/>
      <c r="AG30" s="16"/>
      <c r="AH30" s="68">
        <f>AVERAGE(AH16:AH29)*80%</f>
        <v>0.17142857142857143</v>
      </c>
      <c r="AI30" s="15"/>
      <c r="AJ30" s="15"/>
      <c r="AK30" s="15"/>
      <c r="AL30" s="15"/>
      <c r="AM30" s="60">
        <f>AVERAGE(AM16:AM29)*80%</f>
        <v>0</v>
      </c>
      <c r="AN30" s="10"/>
      <c r="AO30" s="10"/>
      <c r="AP30" s="16"/>
      <c r="AQ30" s="82"/>
      <c r="AR30" s="68">
        <f>AVERAGE(AR16:AR29)*80%</f>
        <v>0.43872947886036839</v>
      </c>
      <c r="AS30" s="10"/>
      <c r="AT30" s="89"/>
    </row>
    <row r="31" spans="1:46" s="53" customFormat="1" ht="166.5">
      <c r="A31" s="34">
        <v>3</v>
      </c>
      <c r="B31" s="27" t="s">
        <v>75</v>
      </c>
      <c r="C31" s="27" t="s">
        <v>191</v>
      </c>
      <c r="D31" s="34" t="s">
        <v>192</v>
      </c>
      <c r="E31" s="27" t="s">
        <v>193</v>
      </c>
      <c r="F31" s="27" t="s">
        <v>194</v>
      </c>
      <c r="G31" s="27" t="s">
        <v>195</v>
      </c>
      <c r="H31" s="27" t="s">
        <v>196</v>
      </c>
      <c r="I31" s="27" t="s">
        <v>197</v>
      </c>
      <c r="J31" s="40" t="s">
        <v>112</v>
      </c>
      <c r="K31" s="40" t="s">
        <v>198</v>
      </c>
      <c r="L31" s="41" t="s">
        <v>199</v>
      </c>
      <c r="M31" s="42">
        <v>0.8</v>
      </c>
      <c r="N31" s="41" t="s">
        <v>199</v>
      </c>
      <c r="O31" s="42">
        <v>0.8</v>
      </c>
      <c r="P31" s="42">
        <v>0.8</v>
      </c>
      <c r="Q31" s="27" t="s">
        <v>64</v>
      </c>
      <c r="R31" s="27" t="s">
        <v>200</v>
      </c>
      <c r="S31" s="27" t="s">
        <v>201</v>
      </c>
      <c r="T31" s="27" t="s">
        <v>202</v>
      </c>
      <c r="U31" s="27" t="s">
        <v>203</v>
      </c>
      <c r="V31" s="69">
        <v>0</v>
      </c>
      <c r="W31" s="73">
        <v>0</v>
      </c>
      <c r="X31" s="73">
        <f>IFERROR(IF(W31/V31&gt;100%,100%,W31/V31),0)</f>
        <v>0</v>
      </c>
      <c r="Y31" s="27" t="s">
        <v>70</v>
      </c>
      <c r="Z31" s="27" t="s">
        <v>204</v>
      </c>
      <c r="AA31" s="44">
        <f>M31</f>
        <v>0.8</v>
      </c>
      <c r="AB31" s="91">
        <v>0.91</v>
      </c>
      <c r="AC31" s="94">
        <f>IFERROR(IF(AB31/AA31&gt;100%,100%,AB31/AA31),0)</f>
        <v>1</v>
      </c>
      <c r="AD31" s="27" t="s">
        <v>205</v>
      </c>
      <c r="AE31" s="27" t="s">
        <v>206</v>
      </c>
      <c r="AF31" s="69">
        <v>0</v>
      </c>
      <c r="AG31" s="70"/>
      <c r="AH31" s="73" cm="1">
        <f t="array" aca="1" ref="AH31" ca="1">IFERROR(IF(AI30AG30/AF31&gt;100%,100%,AG31/AF31),0)</f>
        <v>0</v>
      </c>
      <c r="AI31" s="27"/>
      <c r="AJ31" s="27"/>
      <c r="AK31" s="44">
        <f>O31</f>
        <v>0.8</v>
      </c>
      <c r="AL31" s="27"/>
      <c r="AM31" s="92">
        <f>IFERROR(IF(AL31/AK31&gt;100%,100%,AL31/AK31),0)</f>
        <v>0</v>
      </c>
      <c r="AN31" s="27"/>
      <c r="AO31" s="27"/>
      <c r="AP31" s="74">
        <f>P31</f>
        <v>0.8</v>
      </c>
      <c r="AQ31" s="75">
        <f>IFERROR(AVERAGE(AB31,AL31)*0.5,0)</f>
        <v>0.45500000000000002</v>
      </c>
      <c r="AR31" s="79">
        <f>IFERROR(IF(AQ31/AP31&gt;100%,100%,AQ31/AP31),0)</f>
        <v>0.56874999999999998</v>
      </c>
      <c r="AS31" s="80" t="s">
        <v>207</v>
      </c>
      <c r="AT31" s="88" t="s">
        <v>112</v>
      </c>
    </row>
    <row r="32" spans="1:46" s="53" customFormat="1" ht="166.5">
      <c r="A32" s="34">
        <v>5</v>
      </c>
      <c r="B32" s="27" t="s">
        <v>208</v>
      </c>
      <c r="C32" s="27" t="s">
        <v>209</v>
      </c>
      <c r="D32" s="34" t="s">
        <v>210</v>
      </c>
      <c r="E32" s="45" t="s">
        <v>211</v>
      </c>
      <c r="F32" s="45" t="s">
        <v>194</v>
      </c>
      <c r="G32" s="45" t="s">
        <v>212</v>
      </c>
      <c r="H32" s="45" t="s">
        <v>213</v>
      </c>
      <c r="I32" s="45" t="s">
        <v>214</v>
      </c>
      <c r="J32" s="45" t="s">
        <v>215</v>
      </c>
      <c r="K32" s="45" t="s">
        <v>212</v>
      </c>
      <c r="L32" s="46" t="s">
        <v>216</v>
      </c>
      <c r="M32" s="47">
        <v>1</v>
      </c>
      <c r="N32" s="47">
        <v>1</v>
      </c>
      <c r="O32" s="48">
        <v>1</v>
      </c>
      <c r="P32" s="48">
        <v>1</v>
      </c>
      <c r="Q32" s="45" t="s">
        <v>217</v>
      </c>
      <c r="R32" s="45" t="s">
        <v>218</v>
      </c>
      <c r="S32" s="45" t="s">
        <v>219</v>
      </c>
      <c r="T32" s="49" t="s">
        <v>220</v>
      </c>
      <c r="U32" s="50" t="s">
        <v>221</v>
      </c>
      <c r="V32" s="69">
        <v>0</v>
      </c>
      <c r="W32" s="73">
        <v>0</v>
      </c>
      <c r="X32" s="73">
        <f t="shared" ref="X32:X37" si="21">IFERROR(IF(W32/V32&gt;100%,100%,W32/V32),0)</f>
        <v>0</v>
      </c>
      <c r="Y32" s="27" t="s">
        <v>70</v>
      </c>
      <c r="Z32" s="27" t="s">
        <v>222</v>
      </c>
      <c r="AA32" s="44">
        <f>M32</f>
        <v>1</v>
      </c>
      <c r="AB32" s="91">
        <v>1</v>
      </c>
      <c r="AC32" s="94">
        <f t="shared" ref="AC32:AC37" si="22">IFERROR(IF(AB32/AA32&gt;100%,100%,AB32/AA32),0)</f>
        <v>1</v>
      </c>
      <c r="AD32" s="27" t="s">
        <v>223</v>
      </c>
      <c r="AE32" s="27" t="s">
        <v>224</v>
      </c>
      <c r="AF32" s="74">
        <f>N32</f>
        <v>1</v>
      </c>
      <c r="AG32" s="70"/>
      <c r="AH32" s="73" cm="1">
        <f t="array" aca="1" ref="AH32" ca="1">IFERROR(IF(AI30AG30/AF32&gt;100%,100%,AG32/AF32),0)</f>
        <v>0</v>
      </c>
      <c r="AI32" s="27"/>
      <c r="AJ32" s="27"/>
      <c r="AK32" s="44">
        <f>O32</f>
        <v>1</v>
      </c>
      <c r="AL32" s="27"/>
      <c r="AM32" s="92">
        <f>IFERROR(IF(AL32/AK32&gt;100%,100%,AL32/AK32),0)</f>
        <v>0</v>
      </c>
      <c r="AN32" s="27"/>
      <c r="AO32" s="27"/>
      <c r="AP32" s="74">
        <f>P32</f>
        <v>1</v>
      </c>
      <c r="AQ32" s="75">
        <f>IFERROR(AVERAGE(AB32,AG32,AL32)*0.33,0)</f>
        <v>0.33</v>
      </c>
      <c r="AR32" s="79">
        <f>IFERROR(IF(AQ32/AP32&gt;100%,100%,AQ32/AP32),0)</f>
        <v>0.33</v>
      </c>
      <c r="AS32" s="81" t="s">
        <v>225</v>
      </c>
      <c r="AT32" s="88" t="s">
        <v>215</v>
      </c>
    </row>
    <row r="33" spans="1:46" s="53" customFormat="1" ht="117">
      <c r="A33" s="34">
        <v>3</v>
      </c>
      <c r="B33" s="27" t="s">
        <v>75</v>
      </c>
      <c r="C33" s="27" t="s">
        <v>191</v>
      </c>
      <c r="D33" s="34" t="s">
        <v>226</v>
      </c>
      <c r="E33" s="27" t="s">
        <v>227</v>
      </c>
      <c r="F33" s="27" t="s">
        <v>194</v>
      </c>
      <c r="G33" s="27" t="s">
        <v>228</v>
      </c>
      <c r="H33" s="27" t="s">
        <v>229</v>
      </c>
      <c r="I33" s="34" t="s">
        <v>230</v>
      </c>
      <c r="J33" s="28" t="s">
        <v>130</v>
      </c>
      <c r="K33" s="27" t="s">
        <v>228</v>
      </c>
      <c r="L33" s="51">
        <v>0</v>
      </c>
      <c r="M33" s="51">
        <v>1</v>
      </c>
      <c r="N33" s="51">
        <v>0</v>
      </c>
      <c r="O33" s="51">
        <v>1</v>
      </c>
      <c r="P33" s="51">
        <v>2</v>
      </c>
      <c r="Q33" s="27" t="s">
        <v>64</v>
      </c>
      <c r="R33" s="45" t="s">
        <v>231</v>
      </c>
      <c r="S33" s="45" t="s">
        <v>231</v>
      </c>
      <c r="T33" s="45" t="s">
        <v>202</v>
      </c>
      <c r="U33" s="45" t="s">
        <v>202</v>
      </c>
      <c r="V33" s="71">
        <f>L33</f>
        <v>0</v>
      </c>
      <c r="W33" s="73">
        <v>0</v>
      </c>
      <c r="X33" s="73">
        <f t="shared" si="21"/>
        <v>0</v>
      </c>
      <c r="Y33" s="27" t="s">
        <v>70</v>
      </c>
      <c r="Z33" s="27" t="s">
        <v>204</v>
      </c>
      <c r="AA33" s="43">
        <f>M33</f>
        <v>1</v>
      </c>
      <c r="AB33" s="27">
        <v>1</v>
      </c>
      <c r="AC33" s="94">
        <f t="shared" si="22"/>
        <v>1</v>
      </c>
      <c r="AD33" s="27" t="s">
        <v>232</v>
      </c>
      <c r="AE33" s="27" t="s">
        <v>233</v>
      </c>
      <c r="AF33" s="69">
        <f>N33</f>
        <v>0</v>
      </c>
      <c r="AG33" s="70"/>
      <c r="AH33" s="73" cm="1">
        <f t="array" aca="1" ref="AH33" ca="1">IFERROR(IF(AI30AG30/AF33&gt;100%,100%,AG33/AF33),0)</f>
        <v>0</v>
      </c>
      <c r="AI33" s="27"/>
      <c r="AJ33" s="27"/>
      <c r="AK33" s="43">
        <f>O33</f>
        <v>1</v>
      </c>
      <c r="AL33" s="27"/>
      <c r="AM33" s="92">
        <f>IFERROR(IF(AL33/AK33&gt;100%,100%,AL33/AK33),0)</f>
        <v>0</v>
      </c>
      <c r="AN33" s="27"/>
      <c r="AO33" s="27"/>
      <c r="AP33" s="70">
        <f>P33</f>
        <v>2</v>
      </c>
      <c r="AQ33" s="69">
        <f>IFERROR(W33+AB33+AG33+AL33,0)</f>
        <v>1</v>
      </c>
      <c r="AR33" s="79">
        <f>IFERROR(IF(AQ33/AP33&gt;100%,100%,AQ33/AP33),0)</f>
        <v>0.5</v>
      </c>
      <c r="AS33" s="81" t="s">
        <v>234</v>
      </c>
      <c r="AT33" s="88" t="s">
        <v>130</v>
      </c>
    </row>
    <row r="34" spans="1:46" s="53" customFormat="1" ht="150">
      <c r="A34" s="34">
        <v>3</v>
      </c>
      <c r="B34" s="27" t="s">
        <v>75</v>
      </c>
      <c r="C34" s="27" t="s">
        <v>235</v>
      </c>
      <c r="D34" s="34" t="s">
        <v>236</v>
      </c>
      <c r="E34" s="45" t="s">
        <v>237</v>
      </c>
      <c r="F34" s="45" t="s">
        <v>194</v>
      </c>
      <c r="G34" s="45" t="s">
        <v>238</v>
      </c>
      <c r="H34" s="45" t="s">
        <v>239</v>
      </c>
      <c r="I34" s="45" t="s">
        <v>240</v>
      </c>
      <c r="J34" s="45" t="s">
        <v>130</v>
      </c>
      <c r="K34" s="45" t="s">
        <v>241</v>
      </c>
      <c r="L34" s="52">
        <v>1</v>
      </c>
      <c r="M34" s="52">
        <v>0</v>
      </c>
      <c r="N34" s="52">
        <v>0</v>
      </c>
      <c r="O34" s="52">
        <v>0</v>
      </c>
      <c r="P34" s="52">
        <v>1</v>
      </c>
      <c r="Q34" s="45" t="s">
        <v>64</v>
      </c>
      <c r="R34" s="45" t="s">
        <v>242</v>
      </c>
      <c r="S34" s="45" t="s">
        <v>243</v>
      </c>
      <c r="T34" s="45" t="s">
        <v>202</v>
      </c>
      <c r="U34" s="45" t="s">
        <v>244</v>
      </c>
      <c r="V34" s="72">
        <v>1</v>
      </c>
      <c r="W34" s="73">
        <f>16/16</f>
        <v>1</v>
      </c>
      <c r="X34" s="73">
        <f>IFERROR(IF(W34/V34&gt;100%,100%,W34/V34),0)</f>
        <v>1</v>
      </c>
      <c r="Y34" s="27" t="s">
        <v>245</v>
      </c>
      <c r="Z34" s="27" t="s">
        <v>246</v>
      </c>
      <c r="AA34" s="43">
        <f>M34</f>
        <v>0</v>
      </c>
      <c r="AB34" s="92">
        <v>0</v>
      </c>
      <c r="AC34" s="94">
        <f>IFERROR(IF(AB34/AA34&gt;100%,100%,AB34/AA34),0)</f>
        <v>0</v>
      </c>
      <c r="AD34" s="27" t="s">
        <v>70</v>
      </c>
      <c r="AE34" s="27" t="s">
        <v>70</v>
      </c>
      <c r="AF34" s="69">
        <v>0</v>
      </c>
      <c r="AG34" s="70"/>
      <c r="AH34" s="73" cm="1">
        <f t="array" aca="1" ref="AH34" ca="1">IFERROR(IF(AI30AG30/AF34&gt;100%,100%,AG34/AF34),0)</f>
        <v>0</v>
      </c>
      <c r="AI34" s="27"/>
      <c r="AJ34" s="27"/>
      <c r="AK34" s="43">
        <v>0</v>
      </c>
      <c r="AL34" s="27"/>
      <c r="AM34" s="92">
        <f>IFERROR(IF(AL34/AK34&gt;100%,100%,AL34/AK34),0)</f>
        <v>0</v>
      </c>
      <c r="AN34" s="27"/>
      <c r="AO34" s="27"/>
      <c r="AP34" s="71">
        <v>1</v>
      </c>
      <c r="AQ34" s="75">
        <f>IFERROR(W34+AB34+AG34+AL34,0)</f>
        <v>1</v>
      </c>
      <c r="AR34" s="79">
        <f>IFERROR(IF(AQ34/AP34&gt;100%,100%,AQ34/AP34),0)</f>
        <v>1</v>
      </c>
      <c r="AS34" s="81" t="s">
        <v>247</v>
      </c>
      <c r="AT34" s="88" t="s">
        <v>130</v>
      </c>
    </row>
    <row r="35" spans="1:46" s="53" customFormat="1" ht="232.5">
      <c r="A35" s="34">
        <v>3</v>
      </c>
      <c r="B35" s="27" t="s">
        <v>75</v>
      </c>
      <c r="C35" s="27" t="s">
        <v>235</v>
      </c>
      <c r="D35" s="34" t="s">
        <v>248</v>
      </c>
      <c r="E35" s="45" t="s">
        <v>249</v>
      </c>
      <c r="F35" s="45" t="s">
        <v>194</v>
      </c>
      <c r="G35" s="45" t="s">
        <v>250</v>
      </c>
      <c r="H35" s="45" t="s">
        <v>251</v>
      </c>
      <c r="I35" s="45" t="s">
        <v>121</v>
      </c>
      <c r="J35" s="45" t="s">
        <v>112</v>
      </c>
      <c r="K35" s="45" t="s">
        <v>250</v>
      </c>
      <c r="L35" s="52">
        <v>1</v>
      </c>
      <c r="M35" s="52">
        <v>1</v>
      </c>
      <c r="N35" s="52">
        <v>1</v>
      </c>
      <c r="O35" s="52">
        <v>1</v>
      </c>
      <c r="P35" s="52">
        <v>1</v>
      </c>
      <c r="Q35" s="45" t="s">
        <v>252</v>
      </c>
      <c r="R35" s="45" t="s">
        <v>253</v>
      </c>
      <c r="S35" s="45" t="s">
        <v>254</v>
      </c>
      <c r="T35" s="45" t="s">
        <v>202</v>
      </c>
      <c r="U35" s="45" t="s">
        <v>244</v>
      </c>
      <c r="V35" s="74">
        <f>L35</f>
        <v>1</v>
      </c>
      <c r="W35" s="75">
        <f>36/44</f>
        <v>0.81818181818181823</v>
      </c>
      <c r="X35" s="73">
        <f t="shared" si="21"/>
        <v>0.81818181818181823</v>
      </c>
      <c r="Y35" s="27" t="s">
        <v>255</v>
      </c>
      <c r="Z35" s="27" t="s">
        <v>256</v>
      </c>
      <c r="AA35" s="44">
        <f>M35</f>
        <v>1</v>
      </c>
      <c r="AB35" s="93">
        <f>59/82</f>
        <v>0.71951219512195119</v>
      </c>
      <c r="AC35" s="94">
        <f>IFERROR(IF(AB35/AA35&gt;100%,100%,AB35/AA35),0)</f>
        <v>0.71951219512195119</v>
      </c>
      <c r="AD35" s="27" t="s">
        <v>257</v>
      </c>
      <c r="AE35" s="27" t="s">
        <v>258</v>
      </c>
      <c r="AF35" s="74">
        <f>N35</f>
        <v>1</v>
      </c>
      <c r="AG35" s="70"/>
      <c r="AH35" s="73" cm="1">
        <f t="array" aca="1" ref="AH35" ca="1">IFERROR(IF(AI30AG30/AF35&gt;100%,100%,AG35/AF35),0)</f>
        <v>0</v>
      </c>
      <c r="AI35" s="27"/>
      <c r="AJ35" s="27"/>
      <c r="AK35" s="44">
        <f>O35</f>
        <v>1</v>
      </c>
      <c r="AL35" s="27"/>
      <c r="AM35" s="92">
        <f>IFERROR(IF(AL35/AK35&gt;100%,100%,AL35/AK35),0)</f>
        <v>0</v>
      </c>
      <c r="AN35" s="27"/>
      <c r="AO35" s="27"/>
      <c r="AP35" s="74">
        <f>P35</f>
        <v>1</v>
      </c>
      <c r="AQ35" s="75">
        <f>IFERROR(AVERAGE(W35,AB35,AG35,AL35)*0.5,0)</f>
        <v>0.38442350332594233</v>
      </c>
      <c r="AR35" s="79">
        <f>IFERROR(IF(AQ35/AP35&gt;100%,100%,AQ35/AP35)*0.5,0)</f>
        <v>0.19221175166297116</v>
      </c>
      <c r="AS35" s="81" t="s">
        <v>259</v>
      </c>
      <c r="AT35" s="88" t="s">
        <v>112</v>
      </c>
    </row>
    <row r="36" spans="1:46" s="53" customFormat="1" ht="101.25" customHeight="1">
      <c r="A36" s="34">
        <v>3</v>
      </c>
      <c r="B36" s="27" t="s">
        <v>75</v>
      </c>
      <c r="C36" s="27" t="s">
        <v>260</v>
      </c>
      <c r="D36" s="34" t="s">
        <v>261</v>
      </c>
      <c r="E36" s="27" t="s">
        <v>262</v>
      </c>
      <c r="F36" s="45" t="s">
        <v>194</v>
      </c>
      <c r="G36" s="27" t="s">
        <v>263</v>
      </c>
      <c r="H36" s="27" t="s">
        <v>264</v>
      </c>
      <c r="I36" s="27" t="s">
        <v>265</v>
      </c>
      <c r="J36" s="54" t="s">
        <v>130</v>
      </c>
      <c r="K36" s="27" t="s">
        <v>263</v>
      </c>
      <c r="L36" s="55">
        <v>0</v>
      </c>
      <c r="M36" s="55">
        <v>1</v>
      </c>
      <c r="N36" s="55">
        <v>0</v>
      </c>
      <c r="O36" s="55">
        <v>0</v>
      </c>
      <c r="P36" s="56">
        <v>1</v>
      </c>
      <c r="Q36" s="27" t="s">
        <v>64</v>
      </c>
      <c r="R36" s="27" t="s">
        <v>263</v>
      </c>
      <c r="S36" s="27" t="s">
        <v>266</v>
      </c>
      <c r="T36" s="27" t="s">
        <v>202</v>
      </c>
      <c r="U36" s="27" t="s">
        <v>267</v>
      </c>
      <c r="V36" s="71">
        <f>L36</f>
        <v>0</v>
      </c>
      <c r="W36" s="73">
        <v>0</v>
      </c>
      <c r="X36" s="73">
        <f>IFERROR(IF(W36/V36&gt;100%,100%,W36/V36),0)</f>
        <v>0</v>
      </c>
      <c r="Y36" s="27" t="s">
        <v>70</v>
      </c>
      <c r="Z36" s="27" t="s">
        <v>222</v>
      </c>
      <c r="AA36" s="43">
        <f>M36</f>
        <v>1</v>
      </c>
      <c r="AB36" s="97">
        <v>0.5</v>
      </c>
      <c r="AC36" s="94">
        <f>IFERROR(IF(AB36/AA36&gt;100%,100%,AB36/AA36),0)</f>
        <v>0.5</v>
      </c>
      <c r="AD36" s="27" t="s">
        <v>268</v>
      </c>
      <c r="AE36" s="27" t="s">
        <v>269</v>
      </c>
      <c r="AF36" s="69">
        <f>N36</f>
        <v>0</v>
      </c>
      <c r="AG36" s="70"/>
      <c r="AH36" s="73" cm="1">
        <f t="array" aca="1" ref="AH36" ca="1">IFERROR(IF(AI30AG30/AF36&gt;100%,100%,AG36/AF36),0)</f>
        <v>0</v>
      </c>
      <c r="AI36" s="27"/>
      <c r="AJ36" s="27"/>
      <c r="AK36" s="43">
        <f>O36</f>
        <v>0</v>
      </c>
      <c r="AL36" s="27"/>
      <c r="AM36" s="92">
        <f>IFERROR(IF(AL36/AK36&gt;100%,100%,AL36/AK36),0)</f>
        <v>0</v>
      </c>
      <c r="AN36" s="27"/>
      <c r="AO36" s="27"/>
      <c r="AP36" s="70">
        <f>P36</f>
        <v>1</v>
      </c>
      <c r="AQ36" s="98">
        <f>IFERROR(W36+AB36+AG36+AL36,0)</f>
        <v>0.5</v>
      </c>
      <c r="AR36" s="99">
        <f>IFERROR(IF(AQ36/AP36&gt;100%,100%,AQ36/AP36),0)</f>
        <v>0.5</v>
      </c>
      <c r="AS36" s="100" t="s">
        <v>270</v>
      </c>
      <c r="AT36" s="88" t="s">
        <v>130</v>
      </c>
    </row>
    <row r="37" spans="1:46" s="53" customFormat="1" ht="112.5" customHeight="1">
      <c r="A37" s="34">
        <v>3</v>
      </c>
      <c r="B37" s="27" t="s">
        <v>75</v>
      </c>
      <c r="C37" s="27" t="s">
        <v>260</v>
      </c>
      <c r="D37" s="34" t="s">
        <v>271</v>
      </c>
      <c r="E37" s="27" t="s">
        <v>272</v>
      </c>
      <c r="F37" s="45" t="s">
        <v>194</v>
      </c>
      <c r="G37" s="27" t="s">
        <v>273</v>
      </c>
      <c r="H37" s="27" t="s">
        <v>274</v>
      </c>
      <c r="I37" s="27" t="s">
        <v>265</v>
      </c>
      <c r="J37" s="54" t="s">
        <v>130</v>
      </c>
      <c r="K37" s="27" t="s">
        <v>273</v>
      </c>
      <c r="L37" s="56">
        <v>0</v>
      </c>
      <c r="M37" s="56">
        <v>0</v>
      </c>
      <c r="N37" s="56">
        <v>0</v>
      </c>
      <c r="O37" s="56">
        <v>1</v>
      </c>
      <c r="P37" s="56">
        <v>1</v>
      </c>
      <c r="Q37" s="27" t="s">
        <v>64</v>
      </c>
      <c r="R37" s="27" t="s">
        <v>275</v>
      </c>
      <c r="S37" s="27" t="s">
        <v>276</v>
      </c>
      <c r="T37" s="27" t="s">
        <v>202</v>
      </c>
      <c r="U37" s="27" t="s">
        <v>267</v>
      </c>
      <c r="V37" s="71">
        <f>L37</f>
        <v>0</v>
      </c>
      <c r="W37" s="73">
        <v>0</v>
      </c>
      <c r="X37" s="73">
        <f t="shared" si="21"/>
        <v>0</v>
      </c>
      <c r="Y37" s="27" t="s">
        <v>70</v>
      </c>
      <c r="Z37" s="27" t="s">
        <v>222</v>
      </c>
      <c r="AA37" s="43">
        <f>M37</f>
        <v>0</v>
      </c>
      <c r="AB37" s="92">
        <v>0</v>
      </c>
      <c r="AC37" s="94">
        <f>IFERROR(IF(AB37/AA37&gt;100%,100%,AB37/AA37),0)</f>
        <v>0</v>
      </c>
      <c r="AD37" s="27" t="s">
        <v>70</v>
      </c>
      <c r="AE37" s="27" t="s">
        <v>70</v>
      </c>
      <c r="AF37" s="69">
        <f>N37</f>
        <v>0</v>
      </c>
      <c r="AG37" s="70"/>
      <c r="AH37" s="73" cm="1">
        <f t="array" aca="1" ref="AH37" ca="1">IFERROR(IF(AI30AG30/AF37&gt;100%,100%,AG37/AF37),0)</f>
        <v>0</v>
      </c>
      <c r="AI37" s="27"/>
      <c r="AJ37" s="27"/>
      <c r="AK37" s="43">
        <f>O37</f>
        <v>1</v>
      </c>
      <c r="AL37" s="27"/>
      <c r="AM37" s="92">
        <f>IFERROR(IF(AL37/AK37&gt;100%,100%,AL37/AK37),0)</f>
        <v>0</v>
      </c>
      <c r="AN37" s="27"/>
      <c r="AO37" s="27"/>
      <c r="AP37" s="69">
        <f>P37</f>
        <v>1</v>
      </c>
      <c r="AQ37" s="98" cm="1">
        <f t="array" aca="1" ref="AQ37" ca="1">IFERROR(W37+AB37+AG35A+AL37,0)</f>
        <v>0</v>
      </c>
      <c r="AR37" s="99">
        <f ca="1">IFERROR(IF(AQ37/AP37&gt;100%,100%,AQ37/AP37),0)</f>
        <v>0</v>
      </c>
      <c r="AS37" s="100" t="s">
        <v>277</v>
      </c>
      <c r="AT37" s="88" t="s">
        <v>130</v>
      </c>
    </row>
    <row r="38" spans="1:46" s="5" customFormat="1" ht="27" customHeight="1">
      <c r="A38" s="10"/>
      <c r="B38" s="10"/>
      <c r="C38" s="10"/>
      <c r="D38" s="10"/>
      <c r="E38" s="11" t="s">
        <v>278</v>
      </c>
      <c r="F38" s="11"/>
      <c r="G38" s="11"/>
      <c r="H38" s="11"/>
      <c r="I38" s="11"/>
      <c r="J38" s="11"/>
      <c r="K38" s="11"/>
      <c r="L38" s="12"/>
      <c r="M38" s="12"/>
      <c r="N38" s="12"/>
      <c r="O38" s="12"/>
      <c r="P38" s="12"/>
      <c r="Q38" s="11"/>
      <c r="R38" s="10"/>
      <c r="S38" s="10"/>
      <c r="T38" s="10"/>
      <c r="U38" s="10"/>
      <c r="V38" s="17"/>
      <c r="W38" s="17"/>
      <c r="X38" s="76">
        <f>AVERAGE(X34,X35)*20%</f>
        <v>0.18181818181818185</v>
      </c>
      <c r="Y38" s="10"/>
      <c r="Z38" s="10"/>
      <c r="AA38" s="12"/>
      <c r="AB38" s="12"/>
      <c r="AC38" s="95">
        <f>AVERAGE(AC31,AC32,AC33,AC35,AC36)*20%</f>
        <v>0.16878048780487809</v>
      </c>
      <c r="AD38" s="10"/>
      <c r="AE38" s="10"/>
      <c r="AF38" s="17"/>
      <c r="AG38" s="17"/>
      <c r="AH38" s="76">
        <f ca="1">AVERAGE(AH31:AH37)*20%</f>
        <v>0</v>
      </c>
      <c r="AI38" s="10"/>
      <c r="AJ38" s="10"/>
      <c r="AK38" s="12"/>
      <c r="AL38" s="12"/>
      <c r="AM38" s="14" t="e">
        <f>AVERAGE(#REF!)*20%</f>
        <v>#REF!</v>
      </c>
      <c r="AN38" s="10"/>
      <c r="AO38" s="10"/>
      <c r="AP38" s="17"/>
      <c r="AQ38" s="17"/>
      <c r="AR38" s="76">
        <f>AVERAGE(AR31,AR34,AR32,AR33,AR35,AR36)*20%</f>
        <v>0.10303205838876572</v>
      </c>
      <c r="AS38" s="10"/>
      <c r="AT38" s="89"/>
    </row>
    <row r="39" spans="1:46" s="9" customFormat="1" ht="20.25">
      <c r="A39" s="6"/>
      <c r="B39" s="6"/>
      <c r="C39" s="6"/>
      <c r="D39" s="6"/>
      <c r="E39" s="7" t="s">
        <v>279</v>
      </c>
      <c r="F39" s="6"/>
      <c r="G39" s="6"/>
      <c r="H39" s="6"/>
      <c r="I39" s="6"/>
      <c r="J39" s="6"/>
      <c r="K39" s="6"/>
      <c r="L39" s="8"/>
      <c r="M39" s="8"/>
      <c r="N39" s="8"/>
      <c r="O39" s="8"/>
      <c r="P39" s="8"/>
      <c r="Q39" s="6"/>
      <c r="R39" s="6"/>
      <c r="S39" s="6"/>
      <c r="T39" s="6"/>
      <c r="U39" s="6"/>
      <c r="V39" s="18"/>
      <c r="W39" s="18"/>
      <c r="X39" s="77">
        <f>X30+X38</f>
        <v>0.86076769278831144</v>
      </c>
      <c r="Y39" s="6"/>
      <c r="Z39" s="6"/>
      <c r="AA39" s="8"/>
      <c r="AB39" s="8"/>
      <c r="AC39" s="96">
        <f>AC30+AC38</f>
        <v>0.88255463746474205</v>
      </c>
      <c r="AD39" s="6"/>
      <c r="AE39" s="6"/>
      <c r="AF39" s="18"/>
      <c r="AG39" s="18"/>
      <c r="AH39" s="77">
        <f ca="1">AH30+AH38</f>
        <v>0.17142857142857143</v>
      </c>
      <c r="AI39" s="6"/>
      <c r="AJ39" s="6"/>
      <c r="AK39" s="8"/>
      <c r="AL39" s="8"/>
      <c r="AM39" s="19" t="e">
        <f>AM30+AM38</f>
        <v>#REF!</v>
      </c>
      <c r="AN39" s="6"/>
      <c r="AO39" s="6"/>
      <c r="AP39" s="18"/>
      <c r="AQ39" s="18"/>
      <c r="AR39" s="77">
        <f>AR30+AR38</f>
        <v>0.54176153724913412</v>
      </c>
      <c r="AS39" s="6"/>
      <c r="AT39" s="90"/>
    </row>
  </sheetData>
  <autoFilter ref="A15:AT39" xr:uid="{00000000-0001-0000-0000-000000000000}"/>
  <mergeCells count="21">
    <mergeCell ref="R13:U14"/>
    <mergeCell ref="F4:K4"/>
    <mergeCell ref="H5:K5"/>
    <mergeCell ref="H6:K6"/>
    <mergeCell ref="H7:K7"/>
    <mergeCell ref="H8:K8"/>
    <mergeCell ref="H9:K9"/>
    <mergeCell ref="H11:K11"/>
    <mergeCell ref="A13:B14"/>
    <mergeCell ref="C13:C15"/>
    <mergeCell ref="A1:K1"/>
    <mergeCell ref="L1:P1"/>
    <mergeCell ref="D13:F14"/>
    <mergeCell ref="G13:Q14"/>
    <mergeCell ref="A2:K2"/>
    <mergeCell ref="H10:K10"/>
    <mergeCell ref="V13:Z14"/>
    <mergeCell ref="AA13:AE14"/>
    <mergeCell ref="AF13:AJ14"/>
    <mergeCell ref="AK13:AO14"/>
    <mergeCell ref="AP13:AS14"/>
  </mergeCells>
  <phoneticPr fontId="14" type="noConversion"/>
  <dataValidations count="1">
    <dataValidation allowBlank="1" showInputMessage="1" showErrorMessage="1" error="Escriba un texto " promptTitle="Cualquier contenido" sqref="F15 F3:F12" xr:uid="{00000000-0002-0000-0000-000000000000}"/>
  </dataValidations>
  <hyperlinks>
    <hyperlink ref="AJ29" r:id="rId1" xr:uid="{5D0356F4-8B9D-45E0-B474-68D638EB8163}"/>
    <hyperlink ref="AJ28" r:id="rId2" xr:uid="{596D0EBF-7D45-46E2-AE19-9E7FA84D4CE5}"/>
    <hyperlink ref="AJ27" r:id="rId3" xr:uid="{32D5EDA5-A82C-4F3E-8745-370A64F20112}"/>
  </hyperlinks>
  <pageMargins left="0.7" right="0.7" top="0.75" bottom="0.75" header="0.3" footer="0.3"/>
  <pageSetup paperSize="9" orientation="portrait" r:id="rId4"/>
  <ignoredErrors>
    <ignoredError sqref="D18" numberStoredAsText="1"/>
  </ignoredErrors>
  <drawing r:id="rId5"/>
  <legacyDrawing r:id="rId6"/>
  <extLst>
    <ext xmlns:x14="http://schemas.microsoft.com/office/spreadsheetml/2009/9/main" uri="{CCE6A557-97BC-4b89-ADB6-D9C93CAAB3DF}">
      <x14:dataValidations xmlns:xm="http://schemas.microsoft.com/office/excel/2006/main" count="1">
        <x14:dataValidation type="list" allowBlank="1" showInputMessage="1" showErrorMessage="1" error="Escriba un texto " promptTitle="Cualquier contenido" xr:uid="{00000000-0002-0000-0000-000001000000}">
          <x14:formula1>
            <xm:f>Listas!$A$2:$A$4</xm:f>
          </x14:formula1>
          <xm:sqref>F13:F14 F1 F16:F30 F38:F1048576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defaultColWidth="11.42578125" defaultRowHeight="15"/>
  <cols>
    <col min="1" max="1" width="34.5703125" bestFit="1" customWidth="1"/>
  </cols>
  <sheetData>
    <row r="1" spans="1:1">
      <c r="A1" t="s">
        <v>33</v>
      </c>
    </row>
    <row r="2" spans="1:1">
      <c r="A2" t="s">
        <v>58</v>
      </c>
    </row>
    <row r="3" spans="1:1">
      <c r="A3" t="s">
        <v>118</v>
      </c>
    </row>
    <row r="4" spans="1:1">
      <c r="A4" t="s">
        <v>194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d2347bd3c34e1818504415d6e3d9b6c1">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79ac676671c92fd0c0c92606b160fe6d"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5251AB-C88B-4079-B78F-2291AC2E7ABC}"/>
</file>

<file path=customXml/itemProps2.xml><?xml version="1.0" encoding="utf-8"?>
<ds:datastoreItem xmlns:ds="http://schemas.openxmlformats.org/officeDocument/2006/customXml" ds:itemID="{1BD912C2-67FF-4F74-B857-B8D2F5FE6CA6}"/>
</file>

<file path=customXml/itemProps3.xml><?xml version="1.0" encoding="utf-8"?>
<ds:datastoreItem xmlns:ds="http://schemas.openxmlformats.org/officeDocument/2006/customXml" ds:itemID="{1B94E3B0-D788-4AEB-AD02-3F285AA20A9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2025-10-08T21:39:48Z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