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
    </mc:Choice>
  </mc:AlternateContent>
  <bookViews>
    <workbookView xWindow="0" yWindow="0" windowWidth="19200" windowHeight="6930"/>
  </bookViews>
  <sheets>
    <sheet name="Hoja1" sheetId="1" r:id="rId1"/>
    <sheet name="Lista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8" i="1" l="1"/>
  <c r="AQ21" i="1"/>
  <c r="AQ22" i="1"/>
  <c r="AQ20" i="1"/>
  <c r="AP25" i="1"/>
  <c r="AP26" i="1"/>
  <c r="AP27" i="1"/>
  <c r="AQ35" i="1"/>
  <c r="AQ38" i="1" l="1"/>
  <c r="AQ36" i="1"/>
  <c r="AQ34" i="1"/>
  <c r="AQ33" i="1"/>
  <c r="AQ32" i="1"/>
  <c r="AQ26" i="1"/>
  <c r="AQ24" i="1"/>
  <c r="AQ29" i="1"/>
  <c r="AQ30" i="1"/>
  <c r="AQ25" i="1"/>
  <c r="AQ27" i="1"/>
  <c r="AQ28" i="1"/>
  <c r="X18" i="1"/>
  <c r="X17" i="1"/>
  <c r="W19" i="1"/>
  <c r="X19" i="1" s="1"/>
  <c r="AP38" i="1"/>
  <c r="AK38" i="1"/>
  <c r="AM38" i="1" s="1"/>
  <c r="AF38" i="1"/>
  <c r="AH38" i="1" s="1"/>
  <c r="AA38" i="1"/>
  <c r="AC38" i="1" s="1"/>
  <c r="X38" i="1"/>
  <c r="AP37" i="1"/>
  <c r="AR37" i="1" s="1"/>
  <c r="X37" i="1"/>
  <c r="AP36" i="1"/>
  <c r="AK36" i="1"/>
  <c r="AM36" i="1" s="1"/>
  <c r="AA36" i="1"/>
  <c r="AC36" i="1" s="1"/>
  <c r="AP35" i="1"/>
  <c r="AR35" i="1" s="1"/>
  <c r="AK35" i="1"/>
  <c r="AF35" i="1"/>
  <c r="AH35" i="1" s="1"/>
  <c r="AA35" i="1"/>
  <c r="X35" i="1"/>
  <c r="AP34" i="1"/>
  <c r="AR34" i="1" s="1"/>
  <c r="AK34" i="1"/>
  <c r="AM34" i="1" s="1"/>
  <c r="AF34" i="1"/>
  <c r="AH34" i="1" s="1"/>
  <c r="AA34" i="1"/>
  <c r="AC34" i="1" s="1"/>
  <c r="AP33" i="1"/>
  <c r="AK33" i="1"/>
  <c r="AM33" i="1" s="1"/>
  <c r="AF33" i="1"/>
  <c r="AH33" i="1" s="1"/>
  <c r="AA33" i="1"/>
  <c r="AC33" i="1" s="1"/>
  <c r="X33" i="1"/>
  <c r="X39" i="1" s="1"/>
  <c r="AP32" i="1"/>
  <c r="AK32" i="1"/>
  <c r="AM32" i="1" s="1"/>
  <c r="AA32" i="1"/>
  <c r="AC32" i="1" s="1"/>
  <c r="P30" i="1"/>
  <c r="P29" i="1"/>
  <c r="P28" i="1"/>
  <c r="P27" i="1"/>
  <c r="P26" i="1"/>
  <c r="P25" i="1"/>
  <c r="P24" i="1"/>
  <c r="AR33" i="1" l="1"/>
  <c r="AR32" i="1"/>
  <c r="AR38" i="1"/>
  <c r="AR36" i="1"/>
  <c r="AP15" i="1"/>
  <c r="AR15" i="1" s="1"/>
  <c r="AK15" i="1"/>
  <c r="AM15" i="1" s="1"/>
  <c r="AM39" i="1"/>
  <c r="AP30" i="1"/>
  <c r="AR30" i="1" s="1"/>
  <c r="AP29" i="1"/>
  <c r="AR29" i="1" s="1"/>
  <c r="AP28" i="1"/>
  <c r="AR28" i="1" s="1"/>
  <c r="AR27" i="1"/>
  <c r="AR26" i="1"/>
  <c r="AR25" i="1"/>
  <c r="AP24" i="1"/>
  <c r="AR24" i="1" s="1"/>
  <c r="AP23" i="1"/>
  <c r="AR23" i="1" s="1"/>
  <c r="AP22" i="1"/>
  <c r="AP21" i="1"/>
  <c r="AR21" i="1" s="1"/>
  <c r="AP20" i="1"/>
  <c r="AP19" i="1"/>
  <c r="AR19" i="1" s="1"/>
  <c r="AP18" i="1"/>
  <c r="AR18" i="1" s="1"/>
  <c r="AP17" i="1"/>
  <c r="AR17" i="1" s="1"/>
  <c r="AP16" i="1"/>
  <c r="AR16"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H39" i="1"/>
  <c r="AF30" i="1"/>
  <c r="AH30" i="1" s="1"/>
  <c r="AF29" i="1"/>
  <c r="AH29" i="1" s="1"/>
  <c r="AF28" i="1"/>
  <c r="AH28" i="1" s="1"/>
  <c r="AF27" i="1"/>
  <c r="AH27" i="1" s="1"/>
  <c r="AF26" i="1"/>
  <c r="AH26" i="1" s="1"/>
  <c r="AF25" i="1"/>
  <c r="AH25" i="1" s="1"/>
  <c r="AF24" i="1"/>
  <c r="AH24" i="1" s="1"/>
  <c r="AF23" i="1"/>
  <c r="AF22" i="1"/>
  <c r="AH22" i="1" s="1"/>
  <c r="AF21" i="1"/>
  <c r="AH21" i="1" s="1"/>
  <c r="AF20" i="1"/>
  <c r="AH20" i="1" s="1"/>
  <c r="AF19" i="1"/>
  <c r="AH19" i="1" s="1"/>
  <c r="AF18" i="1"/>
  <c r="AH18" i="1" s="1"/>
  <c r="AF17" i="1"/>
  <c r="AH17" i="1" s="1"/>
  <c r="AF16" i="1"/>
  <c r="AH16" i="1" s="1"/>
  <c r="AF15" i="1"/>
  <c r="AC39" i="1"/>
  <c r="AA30" i="1"/>
  <c r="AC30" i="1" s="1"/>
  <c r="AA29" i="1"/>
  <c r="AC29" i="1" s="1"/>
  <c r="AA28" i="1"/>
  <c r="AC28" i="1" s="1"/>
  <c r="AA27" i="1"/>
  <c r="AC27" i="1" s="1"/>
  <c r="AA26" i="1"/>
  <c r="AC26" i="1" s="1"/>
  <c r="AA25" i="1"/>
  <c r="AC25" i="1" s="1"/>
  <c r="AA24" i="1"/>
  <c r="AC24" i="1" s="1"/>
  <c r="AA23" i="1"/>
  <c r="AA22" i="1"/>
  <c r="AC22" i="1" s="1"/>
  <c r="AA21" i="1"/>
  <c r="AC21" i="1" s="1"/>
  <c r="AA20" i="1"/>
  <c r="AC20" i="1" s="1"/>
  <c r="AA19" i="1"/>
  <c r="AC19" i="1" s="1"/>
  <c r="AA18" i="1"/>
  <c r="AC18" i="1" s="1"/>
  <c r="AA17" i="1"/>
  <c r="AC17" i="1" s="1"/>
  <c r="AA16" i="1"/>
  <c r="AC16" i="1" s="1"/>
  <c r="AA15" i="1"/>
  <c r="V30" i="1"/>
  <c r="X30" i="1" s="1"/>
  <c r="V29" i="1"/>
  <c r="X29" i="1" s="1"/>
  <c r="V28" i="1"/>
  <c r="X28" i="1" s="1"/>
  <c r="V27" i="1"/>
  <c r="X27" i="1" s="1"/>
  <c r="V26" i="1"/>
  <c r="X26" i="1" s="1"/>
  <c r="V25" i="1"/>
  <c r="X25" i="1" s="1"/>
  <c r="V24" i="1"/>
  <c r="X24" i="1" s="1"/>
  <c r="V22" i="1"/>
  <c r="V21" i="1"/>
  <c r="X21" i="1" s="1"/>
  <c r="V20" i="1"/>
  <c r="X16" i="1"/>
  <c r="AC31" i="1" l="1"/>
  <c r="AC40" i="1" s="1"/>
  <c r="AR39" i="1"/>
  <c r="X31" i="1"/>
  <c r="X40" i="1" s="1"/>
  <c r="AM31" i="1"/>
  <c r="AM40" i="1" s="1"/>
  <c r="AR31" i="1"/>
  <c r="AH31" i="1"/>
  <c r="AH40" i="1" s="1"/>
  <c r="AR40" i="1" l="1"/>
</calcChain>
</file>

<file path=xl/comments1.xml><?xml version="1.0" encoding="utf-8"?>
<comments xmlns="http://schemas.openxmlformats.org/spreadsheetml/2006/main">
  <authors>
    <author>Yamile Espinosa Galindo</author>
  </authors>
  <commentList>
    <comment ref="F4" authorId="0" shapeId="0">
      <text>
        <r>
          <rPr>
            <b/>
            <sz val="9"/>
            <color indexed="81"/>
            <rFont val="Tahoma"/>
            <family val="2"/>
          </rPr>
          <t>Cuadro que resume los cambios realizados de una versión a otra</t>
        </r>
      </text>
    </comment>
    <comment ref="F5" authorId="0" shapeId="0">
      <text>
        <r>
          <rPr>
            <b/>
            <sz val="9"/>
            <color indexed="81"/>
            <rFont val="Tahoma"/>
            <family val="2"/>
          </rPr>
          <t xml:space="preserve">Número consecutivo de la versión generada </t>
        </r>
      </text>
    </comment>
    <comment ref="G5" authorId="0" shapeId="0">
      <text>
        <r>
          <rPr>
            <b/>
            <sz val="9"/>
            <color indexed="81"/>
            <rFont val="Tahoma"/>
            <family val="2"/>
          </rPr>
          <t>Fecha de la versión generada</t>
        </r>
      </text>
    </comment>
    <comment ref="H5" authorId="0" shapeId="0">
      <text>
        <r>
          <rPr>
            <b/>
            <sz val="9"/>
            <color indexed="81"/>
            <rFont val="Tahoma"/>
            <family val="2"/>
          </rPr>
          <t>Breve descripción del cambio realizado en la nueva versión</t>
        </r>
      </text>
    </comment>
    <comment ref="C12" authorId="0" shapeId="0">
      <text>
        <r>
          <rPr>
            <b/>
            <sz val="9"/>
            <color indexed="81"/>
            <rFont val="Tahoma"/>
            <family val="2"/>
          </rPr>
          <t>Indique el nombre del proceso al cual está asociada la meta</t>
        </r>
      </text>
    </comment>
    <comment ref="A14" authorId="0" shapeId="0">
      <text>
        <r>
          <rPr>
            <b/>
            <sz val="9"/>
            <color indexed="81"/>
            <rFont val="Tahoma"/>
            <family val="2"/>
          </rPr>
          <t>Incluya el número del objetivo estratégico, de acuerdo con lo adoptado en el Plan Estratégico Institucional</t>
        </r>
      </text>
    </comment>
    <comment ref="B14" authorId="0" shapeId="0">
      <text>
        <r>
          <rPr>
            <b/>
            <sz val="9"/>
            <color indexed="81"/>
            <rFont val="Tahoma"/>
            <family val="2"/>
          </rPr>
          <t>Incluya el objetivo estratégico, de acuerdo con lo adoptado en el Plan Estratégico Institucional, al cual se asocia la meta</t>
        </r>
      </text>
    </comment>
    <comment ref="D14" authorId="0" shapeId="0">
      <text>
        <r>
          <rPr>
            <b/>
            <sz val="9"/>
            <color indexed="81"/>
            <rFont val="Tahoma"/>
            <family val="2"/>
          </rPr>
          <t>Escriba el número de la meta, en orden consecutivo</t>
        </r>
      </text>
    </comment>
    <comment ref="E14" authorId="0" shapeId="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4" authorId="0" shapeId="0">
      <text>
        <r>
          <rPr>
            <b/>
            <sz val="9"/>
            <color indexed="81"/>
            <rFont val="Tahoma"/>
            <family val="2"/>
          </rPr>
          <t xml:space="preserve">Seleccione la opción que corresponda
</t>
        </r>
      </text>
    </comment>
    <comment ref="G14" authorId="0" shapeId="0">
      <text>
        <r>
          <rPr>
            <b/>
            <sz val="9"/>
            <color indexed="81"/>
            <rFont val="Tahoma"/>
            <family val="2"/>
          </rPr>
          <t>Indique un nombre corto que refleje lo que pretende medir. 
Ej. Porcentaje de giros acumulados</t>
        </r>
      </text>
    </comment>
    <comment ref="H14" authorId="0" shapeId="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4" authorId="0" shapeId="0">
      <text>
        <r>
          <rPr>
            <b/>
            <sz val="9"/>
            <color indexed="81"/>
            <rFont val="Tahoma"/>
            <family val="2"/>
          </rPr>
          <t>Valor inicial que se toma como referencia para comparar el avance de la meta. Es imporante indicar la magnitud, unidad de medida y la vigencia en la cual se obtuvo</t>
        </r>
      </text>
    </comment>
    <comment ref="J14" authorId="0" shapeId="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4" authorId="0" shapeId="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4" authorId="0" shapeId="0">
      <text>
        <r>
          <rPr>
            <b/>
            <sz val="9"/>
            <color indexed="81"/>
            <rFont val="Tahoma"/>
            <family val="2"/>
          </rPr>
          <t xml:space="preserve">Indique la magnitud programada para el trimestre. </t>
        </r>
      </text>
    </comment>
    <comment ref="M14" authorId="0" shapeId="0">
      <text>
        <r>
          <rPr>
            <b/>
            <sz val="9"/>
            <color indexed="81"/>
            <rFont val="Tahoma"/>
            <family val="2"/>
          </rPr>
          <t xml:space="preserve">Indique la magnitud programada para el trimestre. </t>
        </r>
      </text>
    </comment>
    <comment ref="N14" authorId="0" shapeId="0">
      <text>
        <r>
          <rPr>
            <b/>
            <sz val="9"/>
            <color indexed="81"/>
            <rFont val="Tahoma"/>
            <family val="2"/>
          </rPr>
          <t xml:space="preserve">Indique la magnitud programada para el trimestre. </t>
        </r>
      </text>
    </comment>
    <comment ref="O14" authorId="0" shapeId="0">
      <text>
        <r>
          <rPr>
            <b/>
            <sz val="9"/>
            <color indexed="81"/>
            <rFont val="Tahoma"/>
            <family val="2"/>
          </rPr>
          <t xml:space="preserve">Indique la magnitud programada para el trimestre. </t>
        </r>
      </text>
    </comment>
    <comment ref="P14" authorId="0" shapeId="0">
      <text>
        <r>
          <rPr>
            <b/>
            <sz val="9"/>
            <color indexed="81"/>
            <rFont val="Tahoma"/>
            <family val="2"/>
          </rPr>
          <t>Indique la programación total de la vigencia. 
Debe ser coherente con la meta.</t>
        </r>
      </text>
    </comment>
    <comment ref="Q14" authorId="0" shapeId="0">
      <text>
        <r>
          <rPr>
            <b/>
            <sz val="9"/>
            <color indexed="81"/>
            <rFont val="Tahoma"/>
            <family val="2"/>
          </rPr>
          <t xml:space="preserve">Indique el tipo de indicador: 
- Eficancia 
- Eficiencia 
- Efectividad </t>
        </r>
      </text>
    </comment>
    <comment ref="R14" authorId="0" shapeId="0">
      <text>
        <r>
          <rPr>
            <b/>
            <sz val="9"/>
            <color indexed="81"/>
            <rFont val="Tahoma"/>
            <family val="2"/>
          </rPr>
          <t>Indique la evidencia a presentar del cumplimiento de la meta. Se debe redactar de forma concreta y coherente con la meta</t>
        </r>
      </text>
    </comment>
    <comment ref="S14" authorId="0" shapeId="0">
      <text>
        <r>
          <rPr>
            <b/>
            <sz val="9"/>
            <color indexed="81"/>
            <rFont val="Tahoma"/>
            <family val="2"/>
          </rPr>
          <t>Indique la herramienta o aplicativo donde reposa la información que da origen al entregable o en el que es posible contrastar o verificar la información de ser necesario.</t>
        </r>
      </text>
    </comment>
    <comment ref="T14" authorId="0" shapeId="0">
      <text>
        <r>
          <rPr>
            <b/>
            <sz val="9"/>
            <color indexed="81"/>
            <rFont val="Tahoma"/>
            <family val="2"/>
          </rPr>
          <t>Indique el área y grupo de trabajo (si se tiene), responsable de cumplir o ejecutar la meta</t>
        </r>
      </text>
    </comment>
    <comment ref="U14" authorId="0" shapeId="0">
      <text>
        <r>
          <rPr>
            <b/>
            <sz val="9"/>
            <color indexed="81"/>
            <rFont val="Tahoma"/>
            <family val="2"/>
          </rPr>
          <t>Indique el nombre de la dependencia responsable de reportar trimestralmente la meta a la OAP</t>
        </r>
      </text>
    </comment>
    <comment ref="V14" authorId="0" shapeId="0">
      <text>
        <r>
          <rPr>
            <b/>
            <sz val="9"/>
            <color indexed="81"/>
            <rFont val="Tahoma"/>
            <family val="2"/>
          </rPr>
          <t>Indique la magnitud programada</t>
        </r>
      </text>
    </comment>
    <comment ref="W14" authorId="0" shapeId="0">
      <text>
        <r>
          <rPr>
            <b/>
            <sz val="9"/>
            <color indexed="81"/>
            <rFont val="Tahoma"/>
            <family val="2"/>
          </rPr>
          <t>Indique la magnitud ejecutada. Corresponde al resultado de medir el indicador de la meta</t>
        </r>
      </text>
    </comment>
    <comment ref="X14" authorId="0" shapeId="0">
      <text>
        <r>
          <rPr>
            <b/>
            <sz val="9"/>
            <color indexed="81"/>
            <rFont val="Tahoma"/>
            <family val="2"/>
          </rPr>
          <t>Es el resultado porcentual de dividir lo ejecutado vs. lo programado. En caso de sobre ejecución, el resultado máximo es el 100%</t>
        </r>
      </text>
    </comment>
    <comment ref="Y14" authorId="0" shapeId="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4" authorId="0" shapeId="0">
      <text>
        <r>
          <rPr>
            <b/>
            <sz val="9"/>
            <color indexed="81"/>
            <rFont val="Tahoma"/>
            <family val="2"/>
          </rPr>
          <t xml:space="preserve">Indicar el nombre concreto de la evidencia aportada. </t>
        </r>
      </text>
    </comment>
    <comment ref="AA14" authorId="0" shapeId="0">
      <text>
        <r>
          <rPr>
            <b/>
            <sz val="9"/>
            <color indexed="81"/>
            <rFont val="Tahoma"/>
            <family val="2"/>
          </rPr>
          <t>Indique la magnitud programada</t>
        </r>
      </text>
    </comment>
    <comment ref="AB14" authorId="0" shapeId="0">
      <text>
        <r>
          <rPr>
            <b/>
            <sz val="9"/>
            <color indexed="81"/>
            <rFont val="Tahoma"/>
            <family val="2"/>
          </rPr>
          <t>Indique la magnitud ejecutada. Corresponde al resultado de medir el indicador de la meta</t>
        </r>
      </text>
    </comment>
    <comment ref="AC14" authorId="0" shapeId="0">
      <text>
        <r>
          <rPr>
            <b/>
            <sz val="9"/>
            <color indexed="81"/>
            <rFont val="Tahoma"/>
            <family val="2"/>
          </rPr>
          <t>Es el resultado porcentual de dividir lo ejecutado vs. lo programado. En caso de sobre ejecución, el resultado máximo es el 100%</t>
        </r>
      </text>
    </comment>
    <comment ref="AD14" authorId="0" shapeId="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4" authorId="0" shapeId="0">
      <text>
        <r>
          <rPr>
            <b/>
            <sz val="9"/>
            <color indexed="81"/>
            <rFont val="Tahoma"/>
            <family val="2"/>
          </rPr>
          <t xml:space="preserve">Indicar el nombre concreto de la evidencia aportada. </t>
        </r>
      </text>
    </comment>
    <comment ref="AF14" authorId="0" shapeId="0">
      <text>
        <r>
          <rPr>
            <b/>
            <sz val="9"/>
            <color indexed="81"/>
            <rFont val="Tahoma"/>
            <family val="2"/>
          </rPr>
          <t>Indique la magnitud programada</t>
        </r>
      </text>
    </comment>
    <comment ref="AG14" authorId="0" shapeId="0">
      <text>
        <r>
          <rPr>
            <b/>
            <sz val="9"/>
            <color indexed="81"/>
            <rFont val="Tahoma"/>
            <family val="2"/>
          </rPr>
          <t>Indique la magnitud ejecutada. Corresponde al resultado de medir el indicador de la meta</t>
        </r>
      </text>
    </comment>
    <comment ref="AH14" authorId="0" shapeId="0">
      <text>
        <r>
          <rPr>
            <b/>
            <sz val="9"/>
            <color indexed="81"/>
            <rFont val="Tahoma"/>
            <family val="2"/>
          </rPr>
          <t>Es el resultado porcentual de dividir lo ejecutado vs. lo programado. En caso de sobre ejecución, el resultado máximo es el 100%</t>
        </r>
      </text>
    </comment>
    <comment ref="AI14" authorId="0" shapeId="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4" authorId="0" shapeId="0">
      <text>
        <r>
          <rPr>
            <b/>
            <sz val="9"/>
            <color indexed="81"/>
            <rFont val="Tahoma"/>
            <family val="2"/>
          </rPr>
          <t xml:space="preserve">Indicar el nombre concreto de la evidencia aportada. </t>
        </r>
      </text>
    </comment>
    <comment ref="AK14" authorId="0" shapeId="0">
      <text>
        <r>
          <rPr>
            <b/>
            <sz val="9"/>
            <color indexed="81"/>
            <rFont val="Tahoma"/>
            <family val="2"/>
          </rPr>
          <t>Indique la magnitud programada</t>
        </r>
      </text>
    </comment>
    <comment ref="AL14" authorId="0" shapeId="0">
      <text>
        <r>
          <rPr>
            <b/>
            <sz val="9"/>
            <color indexed="81"/>
            <rFont val="Tahoma"/>
            <family val="2"/>
          </rPr>
          <t>Indique la magnitud ejecutada. Corresponde al resultado de medir el indicador de la meta</t>
        </r>
      </text>
    </comment>
    <comment ref="AM14" authorId="0" shapeId="0">
      <text>
        <r>
          <rPr>
            <b/>
            <sz val="9"/>
            <color indexed="81"/>
            <rFont val="Tahoma"/>
            <family val="2"/>
          </rPr>
          <t>Es el resultado porcentual de dividir lo ejecutado vs. lo programado. En caso de sobre ejecución, el resultado máximo es el 100%</t>
        </r>
      </text>
    </comment>
    <comment ref="AN14" authorId="0" shapeId="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4" authorId="0" shapeId="0">
      <text>
        <r>
          <rPr>
            <b/>
            <sz val="9"/>
            <color indexed="81"/>
            <rFont val="Tahoma"/>
            <family val="2"/>
          </rPr>
          <t xml:space="preserve">Indicar el nombre concreto de la evidencia aportada. </t>
        </r>
      </text>
    </comment>
    <comment ref="AP14" authorId="0" shapeId="0">
      <text>
        <r>
          <rPr>
            <b/>
            <sz val="9"/>
            <color indexed="81"/>
            <rFont val="Tahoma"/>
            <family val="2"/>
          </rPr>
          <t>Indique la magnitud total programada para la vigencia</t>
        </r>
      </text>
    </comment>
    <comment ref="AQ14" authorId="0" shapeId="0">
      <text>
        <r>
          <rPr>
            <b/>
            <sz val="9"/>
            <color indexed="81"/>
            <rFont val="Tahoma"/>
            <family val="2"/>
          </rPr>
          <t xml:space="preserve">Indique la magnitud ejecutada acumulada para la vigencia </t>
        </r>
      </text>
    </comment>
    <comment ref="AR14" authorId="0" shapeId="0">
      <text>
        <r>
          <rPr>
            <b/>
            <sz val="9"/>
            <color indexed="81"/>
            <rFont val="Tahoma"/>
            <family val="2"/>
          </rPr>
          <t>Es el resultado porcentual de dividir lo ejecutado vs. lo programado. En caso de sobre ejecución, el resultado máximo es el 100%</t>
        </r>
      </text>
    </comment>
    <comment ref="AS14" authorId="0" shapeId="0">
      <text>
        <r>
          <rPr>
            <b/>
            <sz val="9"/>
            <color indexed="81"/>
            <rFont val="Tahoma"/>
            <family val="2"/>
          </rPr>
          <t>Es la descripción detallada de los avances y logros obtenidos con la ejecución de la meta acumulados para la vigencia</t>
        </r>
      </text>
    </comment>
    <comment ref="E31" authorId="0" shapeId="0">
      <text>
        <r>
          <rPr>
            <b/>
            <sz val="9"/>
            <color indexed="81"/>
            <rFont val="Tahoma"/>
            <family val="2"/>
          </rPr>
          <t>Promedio obtenido para el periodo x 80%</t>
        </r>
      </text>
    </comment>
    <comment ref="E39" authorId="0" shapeId="0">
      <text>
        <r>
          <rPr>
            <b/>
            <sz val="9"/>
            <color indexed="81"/>
            <rFont val="Tahoma"/>
            <family val="2"/>
          </rPr>
          <t>Promedio obtenido en las metas transversales para el periodo x 20%</t>
        </r>
      </text>
    </comment>
    <comment ref="E40" authorId="0" shapeId="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<sst xmlns="http://schemas.openxmlformats.org/spreadsheetml/2006/main" count="638" uniqueCount="294">
  <si>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</si>
  <si>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2024</t>
  </si>
  <si>
    <t>CONTROL DE CAMBIOS</t>
  </si>
  <si>
    <t>VERSIÓN</t>
  </si>
  <si>
    <t>FECHA</t>
  </si>
  <si>
    <t>DESCRIPCIÓN DE LA MODIFICACIÓN</t>
  </si>
  <si>
    <t>30 de enero de 2024</t>
  </si>
  <si>
    <r>
      <t xml:space="preserve">Publicación del plan de gestión aprobado. Caso HOLA: </t>
    </r>
    <r>
      <rPr>
        <b/>
        <sz val="11"/>
        <color theme="1"/>
        <rFont val="Calibri Light"/>
        <family val="2"/>
        <scheme val="major"/>
      </rPr>
      <t>14681</t>
    </r>
  </si>
  <si>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</si>
  <si>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</si>
  <si>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</si>
  <si>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</si>
  <si>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</si>
  <si>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</si>
  <si>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</si>
  <si>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</si>
  <si>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</si>
  <si>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</si>
  <si>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</si>
  <si>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</si>
  <si>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</si>
  <si>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</si>
  <si>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</si>
  <si>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</si>
  <si>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</si>
  <si>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</si>
  <si>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</si>
  <si>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</si>
  <si>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</si>
  <si>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</si>
  <si>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</si>
  <si>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</si>
  <si>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</si>
  <si>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</si>
  <si>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</si>
  <si>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</si>
  <si>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</si>
  <si>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</si>
  <si>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</si>
  <si>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</si>
  <si>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</si>
  <si>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</si>
  <si>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</si>
  <si>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</si>
  <si>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</si>
  <si>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</si>
  <si>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r>
      <t xml:space="preserve">Alcanzar en un </t>
    </r>
    <r>
      <rPr>
        <sz val="11"/>
        <rFont val="Calibri Light"/>
        <family val="2"/>
        <scheme val="major"/>
      </rPr>
      <t>75</t>
    </r>
    <r>
      <rPr>
        <sz val="11"/>
        <color theme="1"/>
        <rFont val="Calibri Light"/>
        <family val="2"/>
        <scheme val="major"/>
      </rPr>
      <t>% el avance de las metas del Plan de Desarrollo Local acumuladas al 30 de septiembre de 2024 (metas entregadas)</t>
    </r>
  </si>
  <si>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</si>
  <si>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</si>
  <si>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</si>
  <si>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</si>
  <si>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</si>
  <si>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</si>
  <si>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</si>
  <si>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</si>
  <si>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</si>
  <si>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</si>
  <si>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</si>
  <si>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 xml:space="preserve">No programada para el primer trimestre 2024. No se realiza reporte dado que se depende de la información de la matriz unificada a la inversión la cual es publicada por la Secretaria de Planeacion y al corte 11 de abril no se encuentra oficialmente en la pagina.
</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</si>
  <si>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</si>
  <si>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</si>
  <si>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</si>
  <si>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</si>
  <si>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</si>
  <si>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</si>
  <si>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</si>
  <si>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</si>
  <si>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</si>
  <si>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</si>
  <si>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</si>
  <si>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anteriores-9.848.559.713)*100%</t>
  </si>
  <si>
    <t>4</t>
  </si>
  <si>
    <r>
      <t xml:space="preserve">Comprometer mínimo el </t>
    </r>
    <r>
      <rPr>
        <sz val="11"/>
        <rFont val="Calibri Light"/>
        <family val="2"/>
        <scheme val="major"/>
      </rPr>
      <t>23</t>
    </r>
    <r>
      <rPr>
        <sz val="11"/>
        <color theme="1"/>
        <rFont val="Calibri Light"/>
        <family val="2"/>
        <scheme val="major"/>
      </rPr>
      <t xml:space="preserve">% al 30 de junio y el </t>
    </r>
    <r>
      <rPr>
        <sz val="11"/>
        <rFont val="Calibri Light"/>
        <family val="2"/>
        <scheme val="major"/>
      </rPr>
      <t>96</t>
    </r>
    <r>
      <rPr>
        <sz val="11"/>
        <color theme="1"/>
        <rFont val="Calibri Light"/>
        <family val="2"/>
        <scheme val="major"/>
      </rPr>
      <t>% al 31 de diciembre del presupuesto de inversión directa de la vigencia 2024</t>
    </r>
  </si>
  <si>
    <t>Porcentaje de compromiso del presupuesto de inversión directa de la vigencia 2024</t>
  </si>
  <si>
    <t>(Valor de RP de inversión directa de la vigencia  / Valor total del presupuesto de inversión directa de la Vigencia)*100</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</si>
  <si>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</si>
  <si>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</si>
  <si>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</si>
  <si>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</si>
  <si>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6</t>
  </si>
  <si>
    <r>
      <t xml:space="preserve">Registrar en el sistema SIPSE Local, el </t>
    </r>
    <r>
      <rPr>
        <sz val="11"/>
        <rFont val="Calibri Light"/>
        <family val="2"/>
        <scheme val="major"/>
      </rPr>
      <t>100</t>
    </r>
    <r>
      <rPr>
        <sz val="11"/>
        <color theme="1"/>
        <rFont val="Calibri Light"/>
        <family val="2"/>
        <scheme val="major"/>
      </rPr>
      <t>% de los contratos publicados en la plataforma SECOP II de la vigencia. (Con excepción de comodatos, procesos de contratos de corredor de seguros, convenios interadministrativos, procesos de contratación por Tienda Virtual)</t>
    </r>
  </si>
  <si>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</si>
  <si>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</si>
  <si>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</si>
  <si>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</si>
  <si>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</si>
  <si>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</si>
  <si>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7</t>
  </si>
  <si>
    <r>
      <t xml:space="preserve">Lograr que el </t>
    </r>
    <r>
      <rPr>
        <sz val="11"/>
        <rFont val="Calibri Light"/>
        <family val="2"/>
        <scheme val="major"/>
      </rPr>
      <t>100</t>
    </r>
    <r>
      <rPr>
        <sz val="11"/>
        <color theme="1"/>
        <rFont val="Calibri Light"/>
        <family val="2"/>
        <scheme val="major"/>
      </rPr>
      <t>% de los contratos registrados en SIPSE-Local se encuentren, dentro del sistema, en estado “ejecución”</t>
    </r>
  </si>
  <si>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</si>
  <si>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</si>
  <si>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</si>
  <si>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</si>
  <si>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</si>
  <si>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</si>
  <si>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</si>
  <si>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</si>
  <si>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</si>
  <si>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</si>
  <si>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</si>
  <si>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No programada para el primer trimestre 2024</t>
  </si>
  <si>
    <t>Inspección, Vigilancia y Control</t>
  </si>
  <si>
    <t>10</t>
  </si>
  <si>
    <t>Realizar 17.280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</si>
  <si>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</si>
  <si>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</si>
  <si>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</si>
  <si>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</si>
  <si>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</si>
  <si>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</si>
  <si>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</si>
  <si>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</si>
  <si>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Pantallazo aplicativo DGP</t>
  </si>
  <si>
    <t>11</t>
  </si>
  <si>
    <r>
      <t xml:space="preserve">Proferir </t>
    </r>
    <r>
      <rPr>
        <sz val="11"/>
        <rFont val="Calibri Light"/>
        <family val="2"/>
        <scheme val="major"/>
      </rPr>
      <t>4.080</t>
    </r>
    <r>
      <rPr>
        <sz val="11"/>
        <color theme="1"/>
        <rFont val="Calibri Light"/>
        <family val="2"/>
        <scheme val="major"/>
      </rPr>
      <t xml:space="preserve"> 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</si>
  <si>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</si>
  <si>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</si>
  <si>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</si>
  <si>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</si>
  <si>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t>12</t>
  </si>
  <si>
    <t>Terminar (archivar) 252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</si>
  <si>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</si>
  <si>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</si>
  <si>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</si>
  <si>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</si>
  <si>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</si>
  <si>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Sin avance en primer trimestre vigencia 2024</t>
  </si>
  <si>
    <t>13</t>
  </si>
  <si>
    <t>Terminar 350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</si>
  <si>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</si>
  <si>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</si>
  <si>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</si>
  <si>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14</t>
  </si>
  <si>
    <t>Realizar 260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</si>
  <si>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</si>
  <si>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</si>
  <si>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</si>
  <si>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</si>
  <si>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</si>
  <si>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Se realizaron 44 IVC  en materia de  integridad del espacio publico</t>
  </si>
  <si>
    <t>15</t>
  </si>
  <si>
    <t>Realizar 290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</si>
  <si>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</si>
  <si>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</si>
  <si>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</si>
  <si>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 xml:space="preserve"> Se realizaron 34 IVC en materia de actividad económica realizadas</t>
  </si>
  <si>
    <t>16</t>
  </si>
  <si>
    <t>Realizar 77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</si>
  <si>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</si>
  <si>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</si>
  <si>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</si>
  <si>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</si>
  <si>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</si>
  <si>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</si>
  <si>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</si>
  <si>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</si>
  <si>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</si>
  <si>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</si>
  <si>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</si>
  <si>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</si>
  <si>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</si>
  <si>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</si>
  <si>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No programada</t>
  </si>
  <si>
    <t xml:space="preserve">Eficacia </t>
  </si>
  <si>
    <t>Reporte de resultados de medición de los criterios ambientales</t>
  </si>
  <si>
    <t>Herramienta Oficina Asesora de Planeación</t>
  </si>
  <si>
    <t>Alcaldía local</t>
  </si>
  <si>
    <t>Oficina Asesora de Planeación Institucional - Equipo de gestión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</si>
  <si>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</si>
  <si>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</si>
  <si>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</si>
  <si>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</si>
  <si>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</si>
  <si>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</si>
  <si>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</si>
  <si>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</si>
  <si>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</si>
  <si>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 xml:space="preserve">La alcaldía local cuenta con 0 acciones de mejora vencidas de las 3 acciones de mejora abiertas, lo que representa una ejecución de la meta del 100%. </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</si>
  <si>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</si>
  <si>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</si>
  <si>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</si>
  <si>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</si>
  <si>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</si>
  <si>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</si>
  <si>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</si>
  <si>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</si>
  <si>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</si>
  <si>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</si>
  <si>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</si>
  <si>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</si>
  <si>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</si>
  <si>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</si>
  <si>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</si>
  <si>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</si>
  <si>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</si>
  <si>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</si>
  <si>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N/A</t>
  </si>
  <si>
    <t>Líder del proceso</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</si>
  <si>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</si>
  <si>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</si>
  <si>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</si>
  <si>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</si>
  <si>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</si>
  <si>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</si>
  <si>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</si>
  <si>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</si>
  <si>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</si>
  <si>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</si>
  <si>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Alcaldía Local</t>
  </si>
  <si>
    <t>Subsecretaria de Gestión Institucional - Proceso Servicio de Atención a la Ciudadanía</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</si>
  <si>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</si>
  <si>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</si>
  <si>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</si>
  <si>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</si>
  <si>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</si>
  <si>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</si>
  <si>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</si>
  <si>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Total metas transversales (20%)</t>
  </si>
  <si>
    <t xml:space="preserve">Total plan de gestión </t>
  </si>
  <si>
    <t>10 de mayo de 2024</t>
  </si>
  <si>
    <t>Se giró $2.699.207.521 del presupuesto comprometido constituido como obligaciones por pagar de la vigencia 2023.
Meta cumplida para 1 trimestre 2024, Porcentaje de giros acumulados de obligaciones por pagar de la vigencia 2023 por encima de lo programado para el trimestre</t>
  </si>
  <si>
    <t>Se giró $72.882.965 del presupuesto comprometido constituido como obligaciones por pagar de la vigencia 2022 y anteriores.
Meta cumplida para 1 trimestre 2024, Porcentaje de giros acumulados de obligaciones por pagar de la vigencia 2022 y anteriores. Se realizó un giro por $1.408.690.004 del contrato 88 de 2016 que hace parte de los contratos que fueron descontados de los compromisos por tener problemas, por lo tanto se descuenta este valor de los giros acumulados para corregir la distorsión del indicador</t>
  </si>
  <si>
    <t>Meta con cumplimiento del 12,08%. El porcentaje de avance se deriva principalmente de la contratación de prestación de servicios minima. Esta vigencia es compleja en los compromisos y ejecución de recursos dado que ingresa la nueva administración y el cumplimiento de la meta no se ve al 100% por la falta de personal para el desarrollo de los procesos contractuales y precontractuales de las diferentes lineas de inversión local.</t>
  </si>
  <si>
    <t xml:space="preserve">Se giró $156.587.859 del presupuesto total  disponible de inversión directa de la vigencia.
El porcentaje de avance se deriva principalmente de la contratación de prestación de servicios minima. Esta vigencia es compleja en los compromisos y ejecución de recursos dado que ingresa la nueva administración y el cumplimiento de la meta no se ve al 100% por la falta de personal para el desarrollo de los procesos contractuales y precontractuales de las diferentes lineas de inversión local
</t>
  </si>
  <si>
    <t>BOGDATA
Reporte DGDL</t>
  </si>
  <si>
    <t>No se evidencia el cargue de contratos en estado "ejecución" en SIPSE Local.</t>
  </si>
  <si>
    <t>2.329 expedientes a cargo de las inspecciones de policía impulsados según memorando N. 20242200112163.</t>
  </si>
  <si>
    <t>512 fallos de fondo en primera instancia proferidos según memorando N. 20242200112163</t>
  </si>
  <si>
    <t>Reporte MIMEC</t>
  </si>
  <si>
    <t>La alcaldía local asistió a la capacitación realizada por la Oficina Asesora de Planeación sobre el sistema de gestión y el modelo integrado de Planeación y Gestión MIPG, realizada el día 13 de marzo de 2024, en el auditorio de la Localidad de Barrios Unidos</t>
  </si>
  <si>
    <t>Listado de asistencia y presentación</t>
  </si>
  <si>
    <t>Memorando SGI 20244600114073</t>
  </si>
  <si>
    <t>La alcaldía local logró la atención del 100% de requerimientos ciudadanos asignados a 31 de diciembre de 2023, registrados y tipificados como Derechos de Petición en el aplicativo Bogotá te Escucha y gestor documental ORFEO.</t>
  </si>
  <si>
    <t>La alcaldía local cumplió oportunamente con la atención de 84 requerimientos registrados y tipificados como Derechos de Petición en el aplicativo Bogotá te Escucha y gestor documental ORFEO durante la vigencia 2024.</t>
  </si>
  <si>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TEUSAQUILLO</t>
    </r>
  </si>
  <si>
    <t xml:space="preserve">Meta no reportada por la Dirección para la Gestión del Desarrollo Local. </t>
  </si>
  <si>
    <t>Para el primer trimestre de la vigencia 2024, el Plan de Gestión de la Alcaldía Local alcanzó un nivel de desempeño del 55,80% y del 14,39% acumulado para la vigencia. Se corrige el responsable de reporte.</t>
  </si>
  <si>
    <t>30 de julio de 2024</t>
  </si>
  <si>
    <t xml:space="preserve">Meta no programada </t>
  </si>
  <si>
    <t>Meta no programada</t>
  </si>
  <si>
    <t>Meta no programada para medición en el trimestre</t>
  </si>
  <si>
    <t>Meta cumplida para el trimestre</t>
  </si>
  <si>
    <t>Meta no cumplida para el trimestre</t>
  </si>
  <si>
    <t xml:space="preserve">La DGDL reporto cumplimiento de meta </t>
  </si>
  <si>
    <t xml:space="preserve">Reporte DGDL </t>
  </si>
  <si>
    <t xml:space="preserve">Meta no reportada por la DGDL </t>
  </si>
  <si>
    <t xml:space="preserve">3835 expedientes a cargo de las inspecciones de policía impulsados según memorando N. 20242200214433, </t>
  </si>
  <si>
    <t xml:space="preserve">827 expedientes a cargo de las inspecciones de policía fallados según memorando N. 20242200214433, </t>
  </si>
  <si>
    <t>Meta sin avance en el trimestre</t>
  </si>
  <si>
    <t>Se realizaron 70 ivc en materia de espacio público durante el 2 trimestre 2024- Meta no cumplida</t>
  </si>
  <si>
    <t>Se realizaron 134 ivc en materia de actividad económica durante el 2 trimestre 2024- Meta cumplida</t>
  </si>
  <si>
    <t>Se realizaron 30 ivc en materia de actividad ambiental durante el 2 trimestre 2024- Meta cumplida</t>
  </si>
  <si>
    <t xml:space="preserve">la alcaldia alcanzo un cumplimiento de 2 en el trimestre </t>
  </si>
  <si>
    <t xml:space="preserve">la alcaldia realizo la activida programada el dia 20 de junio  </t>
  </si>
  <si>
    <t>Listado de asistencia y PPT</t>
  </si>
  <si>
    <t>La calificación se otorga teniendo en cuenta los siguientes parámetros:  
*Inspección ambiental ( ponderación 60%): Obtuvo una calificación del 83% inspección realizada el 17-06-24 
*Indicadores agua, energía ( ponderación 20%):  Reporte hasta mayo 
* Reporte consumo de papel ( ponderación 10%):  Reporte hasta mayo 
*Reporte ciclistas ( ponderación 10%):   Sin reporte</t>
  </si>
  <si>
    <t xml:space="preserve">Reporte meta ambiental OAP </t>
  </si>
  <si>
    <t xml:space="preserve">la alcaldia local dio respuesta a 131 de 147 requerimientos ciudadanos instaurados  y tipificados como Derechos de Petición en el aplicativo Bogotá te Escucha y gestor documental ORFEO </t>
  </si>
  <si>
    <t>Reporte de requerimientos ciudadanos</t>
  </si>
  <si>
    <t>No. de requisitos de la Resolución 1519 de 2020 de MINTIC de publicación de la información en la página web cumplidos</t>
  </si>
  <si>
    <t>Reporte meta OAC</t>
  </si>
  <si>
    <t>Para el segundo trimestre de la vigencia 2024, el Plan de Gestión de la Alcaldía Local alcanzó un nivel de desempeño del 65,34% y del 37,38% acumulado para la vigenc</t>
  </si>
  <si>
    <t xml:space="preserve">Reporte meta DGP </t>
  </si>
  <si>
    <t>Actas de operativos</t>
  </si>
  <si>
    <t>30 de octubre de 2024</t>
  </si>
  <si>
    <t xml:space="preserve">Capacitacioion del dia 16 de septiembre en la alcaldia de San Cristotal </t>
  </si>
  <si>
    <t xml:space="preserve">Listado de asistencia </t>
  </si>
  <si>
    <t xml:space="preserve">Se han girado $3.980.446.794 del presupuesto comprometido constituido como obligaciones por pagar de la vigencia 2023.
Meta cumplida para el 3 trimestre 2024, Porcentaje de giros acumulados de obligaciones por pagar de la vigencia 2023 por encima de lo programado para el trimestre"
</t>
  </si>
  <si>
    <t xml:space="preserve">Se han girado $158.049.635 del presupuesto comprometido constituido como obligaciones por pagar de la vigencia 2022 y anteriores.
Meta no cumplida para el 3 trimestre 2024. Porcentaje de giros acumulados de obligaciones por pagar de la vigencia 2022 y anteriores. Se realizó un giro por $1.408.690.004 del contrato 088 de 2016 que hace parte de los contratos que fueron descontados de los compromisos, por lo tanto se descuenta este valor de los giros acumulados para corregir la distorsión del indicador.
</t>
  </si>
  <si>
    <t xml:space="preserve">Meta con avance del 39,90%. El porcentaje de avance se deriva principalmente de la contratación de prestación de servicios. La Alcaldía Local de Teusaquillo ha tenido tres ordenadores de gasto diferentes durante la vigencia, adicionalmente se debe señalar que con el cambio de administración se realiza la discusión y aprobación de un nuevo plan de desarrollo, lo que implica que los procesos contractuales financiados con el presupuesto asignado a los proyectos de inversión deben esperar a las nuevas lineas y directrices.  Sin embargo, para el último semestre se tiene proyectado comprometer la mayoría de los recursos dando cumplimiento a  la meta establecida.
</t>
  </si>
  <si>
    <t xml:space="preserve">Se han girado $158.049.635 del presupuesto total  disponible de inversión directa de la vigencia.
En relación con la meta anterior, esta meta cuenta con un avance de 23,25%, menor a la programada    debido a que en la Alcaldía Local de Teusaquillo ha tenido tres ordenadores de gasto diferentes durante la vigencia, adicionalmente se debe señalar que con el cambio de administración se realiza la discusión y aprobación de un nuevo plan de desarrollo, lo que implica que los procesos contractuales financiados con el presupuesto asignado a los proyectos de inversión deben esperar a las nuevas lineas y directrices. </t>
  </si>
  <si>
    <t>El 90,93% de los contratos se encuentran registrados en Sipse, descontando los contratos que son especificados en el indicador (comodatos, procesos de contratos de corredor de seguros, convenios interadministrativos, procesos de contratación por Tienda Virtual)  y adicionalmente los suceptibles de cambio de base de datos los cuales estan reportados y justificados por parte del FDLT con caso hola N. IM-63528-1-2813 son 22 casos</t>
  </si>
  <si>
    <t>El 89,40% de los contratos se encuentran registrados en Sipse, descontando los contratos que son especificados en el indicador (comodatos, procesos de contratos de corredor de seguros, convenios interadministrativos, procesos de contratación por Tienda Virtual)  y adicionalmente los suceptibles de cambio de base de datos los cuales estan reportados y justificados por parte del FDLT con caso hola N. IM-63528-1-2813 son 22 casos</t>
  </si>
  <si>
    <t>El 100% de los proyectos se encuentran conciliados en modulo de proyectos aplicativo SIPSE</t>
  </si>
  <si>
    <t>No programada para reporte en el III trimestre</t>
  </si>
  <si>
    <t>Al corte  de septiembre registran en el aplicativo 3599 impulsos. faltan para el cumplimiento de la meta del trimestre 990. Rezago de los trimestres anteriores 2683 impulsos. El cumplimiento de esta meta se afectá por no disponibilidad del aplicativo ARCO en periodos importantes que fueron debidamente informados y tambien por movimientos en la planta de personal (inspectores) los cuales estuvieron en disfrute de vacaciones y posteriormente fueron trasladados a otras localidades</t>
  </si>
  <si>
    <t>Se registran en el aplicativo 640 fallos. El cumplimiento de esta meta se afectá por no disponibilidad del aplicativo ARCO en periodos importantes que fueron debidamente informados y tambien por movimientos en la planta de personal (inspectores) los cuales estuvieron en disfrute de vacaciones y posteriormente fueron trasladados a otras localidades</t>
  </si>
  <si>
    <t>No se registra avances en la vigencia</t>
  </si>
  <si>
    <t>Al corte de septiembre registran en el aplicativo 32 actuaciones administrativas. La cifra no concuerda con lo informado en reporte de la DGP</t>
  </si>
  <si>
    <t>En materia de integridad del espacio público se realizaron 95  IVC, cumpliendo la meta para el trimestre, sin embargo esto no se encuentra reflejado en el aplicativo de la DGP, pese a que las actas se encuentran cargadas.</t>
  </si>
  <si>
    <t>En materia de actividad económica se realizaron 90  IVC, cumpliendo la meta para el trimestre, sin embargo esto no se encuentra reflejado en el aplicativo de la DGP, pese a que las actas se encuentran cargadas.</t>
  </si>
  <si>
    <t>En materia de actividad ambiental se realizaron 80 IVC, cumpliendo la meta para el trimestre y para la vigencia, sin embargo esto no se encuentra reflejado en el aplicativo de la DGP, pese a que las actas se encuentran cargadas.</t>
  </si>
  <si>
    <t xml:space="preserve">Reporte de metas de la DGDL </t>
  </si>
  <si>
    <t xml:space="preserve">Meta no porgramada </t>
  </si>
  <si>
    <t xml:space="preserve">Reporte de metas de la DGP Radicado No 20242200312113 </t>
  </si>
  <si>
    <t xml:space="preserve">Actas opertivos </t>
  </si>
  <si>
    <t xml:space="preserve">La alcaldía local cuenta con 6 acciones de mejora vencidas de las 14 acciones de mejora abiertas, lo que representa una ejecución de la meta del 57,14%. </t>
  </si>
  <si>
    <t xml:space="preserve">Reporte de actualizacion de informacion de la pagina web </t>
  </si>
  <si>
    <t>Radicado No. 20241400319663</t>
  </si>
  <si>
    <t>Radicado No. 20244600316223 Seguimiento a meta de requerimientos ciudadanos tercer Trimestre 2024</t>
  </si>
  <si>
    <t xml:space="preserve">La alcaldia dio respueta a 64 requerimientos  de los 77 instaurados </t>
  </si>
  <si>
    <t>Reporte MIMEC de la OAP</t>
  </si>
  <si>
    <t xml:space="preserve">La alcaldia dio respueta a 62 requerimientos  de los 77 instaurados </t>
  </si>
  <si>
    <t xml:space="preserve">Para el segundo trimestre de la vigencia 2024, el Plan de Gestión de la Alcaldía Local alcanzó un nivel de desempeño del 78,45% y del 53,69% acumulado para la vigencia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</si>
</sst>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17"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b/>
      <u/>
      <sz val="11"/>
      <color theme="1"/>
      <name val="Calibri Light"/>
      <family val="2"/>
      <scheme val="major"/>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42">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9" fontId="9"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0" fontId="15" fillId="0" borderId="11" xfId="0" applyFont="1" applyBorder="1" applyAlignment="1">
      <alignment horizontal="center" vertical="center" wrapText="1"/>
    </xf>
    <xf numFmtId="0" fontId="15" fillId="0" borderId="11" xfId="0" applyFont="1" applyBorder="1" applyAlignment="1">
      <alignment horizontal="left" vertical="center" wrapText="1"/>
    </xf>
    <xf numFmtId="9" fontId="15" fillId="0" borderId="11" xfId="0" applyNumberFormat="1" applyFont="1" applyBorder="1" applyAlignment="1">
      <alignment horizontal="left" vertical="center" wrapText="1"/>
    </xf>
    <xf numFmtId="0" fontId="15" fillId="0" borderId="12" xfId="0" applyFont="1" applyBorder="1" applyAlignment="1">
      <alignment horizontal="center" vertical="center" wrapText="1"/>
    </xf>
    <xf numFmtId="9" fontId="15" fillId="0" borderId="12" xfId="1" applyFont="1" applyBorder="1" applyAlignment="1">
      <alignment horizontal="center" vertical="center" wrapText="1"/>
    </xf>
    <xf numFmtId="9" fontId="15" fillId="0" borderId="1" xfId="1" applyFont="1" applyBorder="1" applyAlignment="1">
      <alignment horizontal="center"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0" fontId="15" fillId="0" borderId="1" xfId="0" applyFont="1" applyBorder="1" applyAlignment="1">
      <alignment horizontal="center" vertical="center" wrapText="1"/>
    </xf>
    <xf numFmtId="9" fontId="15" fillId="0" borderId="12" xfId="1" applyFont="1" applyFill="1" applyBorder="1" applyAlignment="1">
      <alignment horizontal="center" vertical="center" wrapText="1"/>
    </xf>
    <xf numFmtId="9" fontId="15" fillId="0" borderId="1" xfId="1" applyFont="1" applyFill="1" applyBorder="1" applyAlignment="1">
      <alignment horizontal="center" vertical="center" wrapText="1"/>
    </xf>
    <xf numFmtId="9" fontId="5" fillId="0" borderId="1" xfId="0" applyNumberFormat="1"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9" fontId="5" fillId="0" borderId="1" xfId="1" applyFont="1" applyBorder="1" applyAlignment="1">
      <alignment horizontal="center"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1" fontId="1" fillId="0" borderId="1" xfId="0" applyNumberFormat="1" applyFont="1" applyBorder="1" applyAlignment="1">
      <alignment horizontal="center" vertical="center" wrapText="1"/>
    </xf>
    <xf numFmtId="9" fontId="7" fillId="3" borderId="1" xfId="1" applyFont="1" applyFill="1" applyBorder="1" applyAlignment="1">
      <alignment horizontal="center" wrapText="1"/>
    </xf>
    <xf numFmtId="1" fontId="5" fillId="0" borderId="1" xfId="0"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0" fontId="1" fillId="0" borderId="0" xfId="0" applyFont="1" applyAlignment="1">
      <alignment horizontal="center" wrapText="1"/>
    </xf>
    <xf numFmtId="1" fontId="5" fillId="0" borderId="1" xfId="1" applyNumberFormat="1" applyFont="1" applyBorder="1" applyAlignment="1">
      <alignment horizontal="center" vertical="center" wrapText="1"/>
    </xf>
    <xf numFmtId="10" fontId="1" fillId="9" borderId="0" xfId="1" applyNumberFormat="1" applyFont="1" applyFill="1" applyAlignment="1">
      <alignment horizontal="center" wrapText="1"/>
    </xf>
    <xf numFmtId="10" fontId="1" fillId="9" borderId="0" xfId="1" applyNumberFormat="1" applyFont="1" applyFill="1" applyAlignment="1">
      <alignment horizontal="center" vertical="center" wrapText="1"/>
    </xf>
    <xf numFmtId="10" fontId="2" fillId="4" borderId="1" xfId="1" applyNumberFormat="1" applyFont="1" applyFill="1" applyBorder="1" applyAlignment="1">
      <alignment horizontal="center" vertical="center" wrapText="1"/>
    </xf>
    <xf numFmtId="10" fontId="1" fillId="0" borderId="1" xfId="1" applyNumberFormat="1" applyFont="1" applyBorder="1" applyAlignment="1">
      <alignment horizontal="center" vertical="center" wrapText="1"/>
    </xf>
    <xf numFmtId="10" fontId="7" fillId="3" borderId="1" xfId="1" applyNumberFormat="1" applyFont="1" applyFill="1" applyBorder="1" applyAlignment="1">
      <alignment horizontal="center" wrapText="1"/>
    </xf>
    <xf numFmtId="10" fontId="9" fillId="2" borderId="1" xfId="1" applyNumberFormat="1" applyFont="1" applyFill="1" applyBorder="1" applyAlignment="1">
      <alignment horizontal="center" wrapText="1"/>
    </xf>
    <xf numFmtId="10" fontId="1" fillId="0" borderId="0" xfId="1" applyNumberFormat="1" applyFont="1" applyAlignment="1">
      <alignment horizontal="center" wrapText="1"/>
    </xf>
    <xf numFmtId="10" fontId="2" fillId="8" borderId="1" xfId="1" applyNumberFormat="1" applyFont="1" applyFill="1" applyBorder="1" applyAlignment="1">
      <alignment horizontal="center" vertical="center" wrapText="1"/>
    </xf>
    <xf numFmtId="9" fontId="1" fillId="0" borderId="1" xfId="1" applyFont="1" applyBorder="1" applyAlignment="1">
      <alignment horizontal="center" vertical="center" wrapText="1"/>
    </xf>
    <xf numFmtId="10" fontId="1" fillId="0" borderId="1" xfId="1" applyNumberFormat="1" applyFont="1" applyBorder="1" applyAlignment="1">
      <alignment horizontal="justify" vertical="center" wrapText="1"/>
    </xf>
    <xf numFmtId="10" fontId="1" fillId="9" borderId="1" xfId="1" applyNumberFormat="1" applyFont="1" applyFill="1" applyBorder="1" applyAlignment="1">
      <alignment horizontal="center" vertical="center" wrapText="1"/>
    </xf>
    <xf numFmtId="9" fontId="7" fillId="9" borderId="1" xfId="1" applyFont="1" applyFill="1" applyBorder="1" applyAlignment="1">
      <alignment horizontal="center" wrapText="1"/>
    </xf>
    <xf numFmtId="164" fontId="5" fillId="9" borderId="1" xfId="0" applyNumberFormat="1" applyFont="1" applyFill="1" applyBorder="1" applyAlignment="1">
      <alignment horizontal="center" vertical="center" wrapText="1"/>
    </xf>
    <xf numFmtId="10" fontId="5" fillId="9" borderId="1" xfId="0" applyNumberFormat="1" applyFont="1" applyFill="1" applyBorder="1" applyAlignment="1">
      <alignment horizontal="center" vertical="center" wrapText="1"/>
    </xf>
    <xf numFmtId="164" fontId="7" fillId="3" borderId="1" xfId="1" applyNumberFormat="1" applyFont="1" applyFill="1" applyBorder="1" applyAlignment="1">
      <alignment wrapText="1"/>
    </xf>
    <xf numFmtId="10" fontId="7" fillId="3" borderId="1" xfId="1" applyNumberFormat="1" applyFont="1" applyFill="1" applyBorder="1" applyAlignment="1">
      <alignment wrapText="1"/>
    </xf>
    <xf numFmtId="10" fontId="9" fillId="2" borderId="1" xfId="0" applyNumberFormat="1" applyFont="1" applyFill="1" applyBorder="1" applyAlignment="1">
      <alignment wrapText="1"/>
    </xf>
    <xf numFmtId="164" fontId="5" fillId="9" borderId="1" xfId="0" applyNumberFormat="1" applyFont="1" applyFill="1" applyBorder="1" applyAlignment="1">
      <alignment horizontal="justify" vertical="center" wrapText="1"/>
    </xf>
    <xf numFmtId="10" fontId="5" fillId="9" borderId="1" xfId="1" applyNumberFormat="1" applyFont="1" applyFill="1" applyBorder="1" applyAlignment="1">
      <alignment horizontal="center" vertical="center" wrapText="1"/>
    </xf>
    <xf numFmtId="0" fontId="1" fillId="9" borderId="0" xfId="0" applyFont="1" applyFill="1" applyAlignment="1">
      <alignment horizontal="justify" vertical="center" wrapText="1"/>
    </xf>
    <xf numFmtId="164" fontId="1" fillId="0" borderId="1" xfId="1" applyNumberFormat="1" applyFont="1" applyBorder="1" applyAlignment="1">
      <alignment horizontal="justify" vertical="center" wrapText="1"/>
    </xf>
    <xf numFmtId="164" fontId="5" fillId="0" borderId="1" xfId="0" applyNumberFormat="1" applyFont="1" applyBorder="1" applyAlignment="1">
      <alignment horizontal="left" vertical="center" wrapText="1"/>
    </xf>
    <xf numFmtId="164" fontId="5" fillId="9" borderId="1" xfId="1" applyNumberFormat="1" applyFont="1" applyFill="1" applyBorder="1" applyAlignment="1">
      <alignment horizontal="justify" vertical="center" wrapText="1"/>
    </xf>
    <xf numFmtId="164" fontId="1" fillId="9" borderId="1" xfId="1" applyNumberFormat="1"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 fillId="9" borderId="2"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3" xfId="0" applyFont="1" applyFill="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40"/>
  <sheetViews>
    <sheetView tabSelected="1" topLeftCell="AG37" zoomScale="80" zoomScaleNormal="80" workbookViewId="0">
      <selection activeCell="AS15" sqref="AS15"/>
    </sheetView>
  </sheetViews>
  <sheetFormatPr baseColWidth="10" defaultColWidth="10.81640625" defaultRowHeight="14.5" x14ac:dyDescent="0.35"/>
  <cols>
    <col min="1" max="1" width="4.1796875" style="1" customWidth="1"/>
    <col min="2" max="2" width="25.54296875" style="1" customWidth="1"/>
    <col min="3" max="3" width="13.81640625" style="1" customWidth="1"/>
    <col min="4" max="4" width="8.1796875" style="1" customWidth="1"/>
    <col min="5" max="5" width="44.26953125" style="1" bestFit="1" customWidth="1"/>
    <col min="6" max="6" width="10.81640625" style="1" customWidth="1"/>
    <col min="7" max="7" width="24.453125" style="1" customWidth="1"/>
    <col min="8" max="8" width="23.54296875" style="1" customWidth="1"/>
    <col min="9" max="9" width="12.26953125" style="1" customWidth="1"/>
    <col min="10" max="10" width="18.453125" style="1" customWidth="1"/>
    <col min="11" max="11" width="15.81640625" style="1" customWidth="1"/>
    <col min="12" max="15" width="7.26953125" style="1" customWidth="1"/>
    <col min="16" max="16" width="22.54296875" style="1" customWidth="1"/>
    <col min="17" max="17" width="17.81640625" style="1" customWidth="1"/>
    <col min="18" max="18" width="19.7265625" style="1" customWidth="1"/>
    <col min="19" max="19" width="21.7265625" style="1" customWidth="1"/>
    <col min="20" max="21" width="25.453125" style="1" customWidth="1"/>
    <col min="22" max="22" width="16.54296875" style="72" hidden="1" customWidth="1"/>
    <col min="23" max="23" width="19.453125" style="72" hidden="1" customWidth="1"/>
    <col min="24" max="24" width="19" style="80" hidden="1" customWidth="1"/>
    <col min="25" max="25" width="47.81640625" style="1" hidden="1" customWidth="1"/>
    <col min="26" max="29" width="16.54296875" style="1" hidden="1" customWidth="1"/>
    <col min="30" max="30" width="33.453125" style="1" hidden="1" customWidth="1"/>
    <col min="31" max="31" width="16.54296875" style="1" hidden="1" customWidth="1"/>
    <col min="32" max="34" width="16.54296875" style="1" customWidth="1"/>
    <col min="35" max="35" width="43.7265625" style="1" customWidth="1"/>
    <col min="36" max="36" width="16.54296875" style="1" customWidth="1"/>
    <col min="37" max="38" width="22" style="1" hidden="1" customWidth="1"/>
    <col min="39" max="39" width="16.54296875" style="1" hidden="1" customWidth="1"/>
    <col min="40" max="40" width="34.81640625" style="1" hidden="1" customWidth="1"/>
    <col min="41" max="41" width="16.54296875" style="1" hidden="1" customWidth="1"/>
    <col min="42" max="42" width="16.54296875" style="72" customWidth="1"/>
    <col min="43" max="43" width="16.54296875" style="63" customWidth="1"/>
    <col min="44" max="44" width="21.54296875" style="80" customWidth="1"/>
    <col min="45" max="45" width="39.453125" style="1" customWidth="1"/>
    <col min="46" max="16384" width="10.81640625" style="1"/>
  </cols>
  <sheetData>
    <row r="1" spans="1:45" s="35" customFormat="1" ht="70.5" customHeight="1" x14ac:dyDescent="0.35">
      <c r="A1" s="129" t="s">
        <v>234</v>
      </c>
      <c r="B1" s="130"/>
      <c r="C1" s="130"/>
      <c r="D1" s="130"/>
      <c r="E1" s="130"/>
      <c r="F1" s="130"/>
      <c r="G1" s="130"/>
      <c r="H1" s="130"/>
      <c r="I1" s="130"/>
      <c r="J1" s="130"/>
      <c r="K1" s="130"/>
      <c r="L1" s="131" t="s">
        <v>0</v>
      </c>
      <c r="M1" s="131"/>
      <c r="N1" s="131"/>
      <c r="O1" s="131"/>
      <c r="P1" s="131"/>
      <c r="V1" s="63"/>
      <c r="W1" s="63"/>
      <c r="X1" s="74"/>
      <c r="AP1" s="63"/>
      <c r="AQ1" s="63"/>
      <c r="AR1" s="74"/>
    </row>
    <row r="2" spans="1:45" s="37" customFormat="1" ht="23.5" customHeight="1" x14ac:dyDescent="0.35">
      <c r="A2" s="133" t="s">
        <v>1</v>
      </c>
      <c r="B2" s="134"/>
      <c r="C2" s="134"/>
      <c r="D2" s="134"/>
      <c r="E2" s="134"/>
      <c r="F2" s="134"/>
      <c r="G2" s="134"/>
      <c r="H2" s="134"/>
      <c r="I2" s="134"/>
      <c r="J2" s="134"/>
      <c r="K2" s="134"/>
      <c r="L2" s="36"/>
      <c r="M2" s="36"/>
      <c r="N2" s="36"/>
      <c r="O2" s="36"/>
      <c r="P2" s="36"/>
      <c r="V2" s="64"/>
      <c r="W2" s="64"/>
      <c r="X2" s="75"/>
      <c r="AP2" s="64"/>
      <c r="AQ2" s="64"/>
      <c r="AR2" s="75"/>
    </row>
    <row r="3" spans="1:45" s="35" customFormat="1" x14ac:dyDescent="0.35">
      <c r="V3" s="63"/>
      <c r="W3" s="63"/>
      <c r="X3" s="74"/>
      <c r="AP3" s="63"/>
      <c r="AQ3" s="63"/>
      <c r="AR3" s="74"/>
    </row>
    <row r="4" spans="1:45" s="35" customFormat="1" ht="29.15" customHeight="1" x14ac:dyDescent="0.35">
      <c r="F4" s="135" t="s">
        <v>2</v>
      </c>
      <c r="G4" s="136"/>
      <c r="H4" s="136"/>
      <c r="I4" s="136"/>
      <c r="J4" s="136"/>
      <c r="K4" s="137"/>
      <c r="V4" s="63"/>
      <c r="W4" s="63"/>
      <c r="X4" s="74"/>
      <c r="AP4" s="63"/>
      <c r="AQ4" s="63"/>
      <c r="AR4" s="74"/>
    </row>
    <row r="5" spans="1:45" s="35" customFormat="1" ht="15" customHeight="1" x14ac:dyDescent="0.35">
      <c r="F5" s="2" t="s">
        <v>3</v>
      </c>
      <c r="G5" s="2" t="s">
        <v>4</v>
      </c>
      <c r="H5" s="135" t="s">
        <v>5</v>
      </c>
      <c r="I5" s="136"/>
      <c r="J5" s="136"/>
      <c r="K5" s="137"/>
      <c r="V5" s="63"/>
      <c r="W5" s="63"/>
      <c r="X5" s="74"/>
      <c r="AP5" s="63"/>
      <c r="AQ5" s="63"/>
      <c r="AR5" s="74"/>
    </row>
    <row r="6" spans="1:45" s="35" customFormat="1" x14ac:dyDescent="0.35">
      <c r="F6" s="34">
        <v>1</v>
      </c>
      <c r="G6" s="34" t="s">
        <v>6</v>
      </c>
      <c r="H6" s="138" t="s">
        <v>7</v>
      </c>
      <c r="I6" s="138"/>
      <c r="J6" s="138"/>
      <c r="K6" s="138"/>
      <c r="V6" s="63"/>
      <c r="W6" s="63"/>
      <c r="X6" s="74"/>
      <c r="AP6" s="63"/>
      <c r="AQ6" s="63"/>
      <c r="AR6" s="74"/>
    </row>
    <row r="7" spans="1:45" s="35" customFormat="1" ht="48" customHeight="1" x14ac:dyDescent="0.35">
      <c r="F7" s="34">
        <v>2</v>
      </c>
      <c r="G7" s="34" t="s">
        <v>219</v>
      </c>
      <c r="H7" s="138" t="s">
        <v>236</v>
      </c>
      <c r="I7" s="138"/>
      <c r="J7" s="138"/>
      <c r="K7" s="138"/>
      <c r="V7" s="63"/>
      <c r="W7" s="63"/>
      <c r="X7" s="74"/>
      <c r="AP7" s="63"/>
      <c r="AQ7" s="63"/>
      <c r="AR7" s="74"/>
    </row>
    <row r="8" spans="1:45" s="35" customFormat="1" ht="27.75" customHeight="1" x14ac:dyDescent="0.35">
      <c r="F8" s="34">
        <v>3</v>
      </c>
      <c r="G8" s="34" t="s">
        <v>237</v>
      </c>
      <c r="H8" s="138" t="s">
        <v>261</v>
      </c>
      <c r="I8" s="138"/>
      <c r="J8" s="138"/>
      <c r="K8" s="138"/>
      <c r="V8" s="63"/>
      <c r="W8" s="63"/>
      <c r="X8" s="74"/>
      <c r="AP8" s="63"/>
      <c r="AQ8" s="63"/>
      <c r="AR8" s="74"/>
    </row>
    <row r="9" spans="1:45" s="35" customFormat="1" ht="27.75" customHeight="1" x14ac:dyDescent="0.35">
      <c r="F9" s="34">
        <v>4</v>
      </c>
      <c r="G9" s="34" t="s">
        <v>264</v>
      </c>
      <c r="H9" s="139" t="s">
        <v>293</v>
      </c>
      <c r="I9" s="140"/>
      <c r="J9" s="140"/>
      <c r="K9" s="141"/>
      <c r="V9" s="63"/>
      <c r="W9" s="63"/>
      <c r="X9" s="74"/>
      <c r="AP9" s="63"/>
      <c r="AQ9" s="63"/>
      <c r="AR9" s="74"/>
    </row>
    <row r="10" spans="1:45" s="35" customFormat="1" ht="27.75" customHeight="1" x14ac:dyDescent="0.35">
      <c r="F10" s="64"/>
      <c r="G10" s="64"/>
      <c r="H10" s="93"/>
      <c r="I10" s="93"/>
      <c r="J10" s="93"/>
      <c r="K10" s="93"/>
      <c r="V10" s="63"/>
      <c r="W10" s="63"/>
      <c r="X10" s="74"/>
      <c r="AP10" s="63"/>
      <c r="AQ10" s="63"/>
      <c r="AR10" s="74"/>
    </row>
    <row r="11" spans="1:45" s="35" customFormat="1" x14ac:dyDescent="0.35">
      <c r="V11" s="63"/>
      <c r="W11" s="63"/>
      <c r="X11" s="74"/>
      <c r="AP11" s="63"/>
      <c r="AQ11" s="63"/>
      <c r="AR11" s="74"/>
    </row>
    <row r="12" spans="1:45" ht="14.5" customHeight="1" x14ac:dyDescent="0.35">
      <c r="A12" s="128" t="s">
        <v>8</v>
      </c>
      <c r="B12" s="128"/>
      <c r="C12" s="128" t="s">
        <v>9</v>
      </c>
      <c r="D12" s="128" t="s">
        <v>10</v>
      </c>
      <c r="E12" s="128"/>
      <c r="F12" s="128"/>
      <c r="G12" s="132" t="s">
        <v>11</v>
      </c>
      <c r="H12" s="132"/>
      <c r="I12" s="132"/>
      <c r="J12" s="132"/>
      <c r="K12" s="132"/>
      <c r="L12" s="132"/>
      <c r="M12" s="132"/>
      <c r="N12" s="132"/>
      <c r="O12" s="132"/>
      <c r="P12" s="132"/>
      <c r="Q12" s="132"/>
      <c r="R12" s="128" t="s">
        <v>12</v>
      </c>
      <c r="S12" s="128"/>
      <c r="T12" s="128"/>
      <c r="U12" s="128"/>
      <c r="V12" s="98" t="s">
        <v>13</v>
      </c>
      <c r="W12" s="99"/>
      <c r="X12" s="99"/>
      <c r="Y12" s="99"/>
      <c r="Z12" s="100"/>
      <c r="AA12" s="104" t="s">
        <v>14</v>
      </c>
      <c r="AB12" s="105"/>
      <c r="AC12" s="105"/>
      <c r="AD12" s="105"/>
      <c r="AE12" s="106"/>
      <c r="AF12" s="110" t="s">
        <v>15</v>
      </c>
      <c r="AG12" s="111"/>
      <c r="AH12" s="111"/>
      <c r="AI12" s="111"/>
      <c r="AJ12" s="112"/>
      <c r="AK12" s="116" t="s">
        <v>16</v>
      </c>
      <c r="AL12" s="117"/>
      <c r="AM12" s="117"/>
      <c r="AN12" s="117"/>
      <c r="AO12" s="118"/>
      <c r="AP12" s="122" t="s">
        <v>17</v>
      </c>
      <c r="AQ12" s="123"/>
      <c r="AR12" s="123"/>
      <c r="AS12" s="124"/>
    </row>
    <row r="13" spans="1:45" ht="14.5" customHeight="1" x14ac:dyDescent="0.35">
      <c r="A13" s="128"/>
      <c r="B13" s="128"/>
      <c r="C13" s="128"/>
      <c r="D13" s="128"/>
      <c r="E13" s="128"/>
      <c r="F13" s="128"/>
      <c r="G13" s="132"/>
      <c r="H13" s="132"/>
      <c r="I13" s="132"/>
      <c r="J13" s="132"/>
      <c r="K13" s="132"/>
      <c r="L13" s="132"/>
      <c r="M13" s="132"/>
      <c r="N13" s="132"/>
      <c r="O13" s="132"/>
      <c r="P13" s="132"/>
      <c r="Q13" s="132"/>
      <c r="R13" s="128"/>
      <c r="S13" s="128"/>
      <c r="T13" s="128"/>
      <c r="U13" s="128"/>
      <c r="V13" s="101"/>
      <c r="W13" s="102"/>
      <c r="X13" s="102"/>
      <c r="Y13" s="102"/>
      <c r="Z13" s="103"/>
      <c r="AA13" s="107"/>
      <c r="AB13" s="108"/>
      <c r="AC13" s="108"/>
      <c r="AD13" s="108"/>
      <c r="AE13" s="109"/>
      <c r="AF13" s="113"/>
      <c r="AG13" s="114"/>
      <c r="AH13" s="114"/>
      <c r="AI13" s="114"/>
      <c r="AJ13" s="115"/>
      <c r="AK13" s="119"/>
      <c r="AL13" s="120"/>
      <c r="AM13" s="120"/>
      <c r="AN13" s="120"/>
      <c r="AO13" s="121"/>
      <c r="AP13" s="125"/>
      <c r="AQ13" s="126"/>
      <c r="AR13" s="126"/>
      <c r="AS13" s="127"/>
    </row>
    <row r="14" spans="1:45" ht="43.5" x14ac:dyDescent="0.35">
      <c r="A14" s="2" t="s">
        <v>18</v>
      </c>
      <c r="B14" s="2" t="s">
        <v>19</v>
      </c>
      <c r="C14" s="128"/>
      <c r="D14" s="2" t="s">
        <v>20</v>
      </c>
      <c r="E14" s="2" t="s">
        <v>21</v>
      </c>
      <c r="F14" s="2" t="s">
        <v>22</v>
      </c>
      <c r="G14" s="17" t="s">
        <v>23</v>
      </c>
      <c r="H14" s="17" t="s">
        <v>24</v>
      </c>
      <c r="I14" s="17" t="s">
        <v>25</v>
      </c>
      <c r="J14" s="17" t="s">
        <v>26</v>
      </c>
      <c r="K14" s="17" t="s">
        <v>27</v>
      </c>
      <c r="L14" s="17" t="s">
        <v>28</v>
      </c>
      <c r="M14" s="17" t="s">
        <v>29</v>
      </c>
      <c r="N14" s="17" t="s">
        <v>30</v>
      </c>
      <c r="O14" s="17" t="s">
        <v>31</v>
      </c>
      <c r="P14" s="17" t="s">
        <v>32</v>
      </c>
      <c r="Q14" s="17" t="s">
        <v>33</v>
      </c>
      <c r="R14" s="2" t="s">
        <v>34</v>
      </c>
      <c r="S14" s="2" t="s">
        <v>35</v>
      </c>
      <c r="T14" s="2" t="s">
        <v>36</v>
      </c>
      <c r="U14" s="2" t="s">
        <v>37</v>
      </c>
      <c r="V14" s="3" t="s">
        <v>38</v>
      </c>
      <c r="W14" s="3" t="s">
        <v>39</v>
      </c>
      <c r="X14" s="76" t="s">
        <v>40</v>
      </c>
      <c r="Y14" s="3" t="s">
        <v>41</v>
      </c>
      <c r="Z14" s="3" t="s">
        <v>42</v>
      </c>
      <c r="AA14" s="20" t="s">
        <v>38</v>
      </c>
      <c r="AB14" s="20" t="s">
        <v>39</v>
      </c>
      <c r="AC14" s="20" t="s">
        <v>40</v>
      </c>
      <c r="AD14" s="20" t="s">
        <v>41</v>
      </c>
      <c r="AE14" s="20" t="s">
        <v>42</v>
      </c>
      <c r="AF14" s="21" t="s">
        <v>38</v>
      </c>
      <c r="AG14" s="21" t="s">
        <v>39</v>
      </c>
      <c r="AH14" s="21" t="s">
        <v>40</v>
      </c>
      <c r="AI14" s="21" t="s">
        <v>41</v>
      </c>
      <c r="AJ14" s="21" t="s">
        <v>42</v>
      </c>
      <c r="AK14" s="22" t="s">
        <v>38</v>
      </c>
      <c r="AL14" s="22" t="s">
        <v>39</v>
      </c>
      <c r="AM14" s="22" t="s">
        <v>40</v>
      </c>
      <c r="AN14" s="22" t="s">
        <v>41</v>
      </c>
      <c r="AO14" s="22" t="s">
        <v>42</v>
      </c>
      <c r="AP14" s="4" t="s">
        <v>38</v>
      </c>
      <c r="AQ14" s="4" t="s">
        <v>39</v>
      </c>
      <c r="AR14" s="81" t="s">
        <v>40</v>
      </c>
      <c r="AS14" s="4" t="s">
        <v>41</v>
      </c>
    </row>
    <row r="15" spans="1:45" s="27" customFormat="1" ht="87" x14ac:dyDescent="0.35">
      <c r="A15" s="19">
        <v>4</v>
      </c>
      <c r="B15" s="18" t="s">
        <v>43</v>
      </c>
      <c r="C15" s="18" t="s">
        <v>44</v>
      </c>
      <c r="D15" s="23" t="s">
        <v>45</v>
      </c>
      <c r="E15" s="18" t="s">
        <v>46</v>
      </c>
      <c r="F15" s="18" t="s">
        <v>47</v>
      </c>
      <c r="G15" s="18" t="s">
        <v>48</v>
      </c>
      <c r="H15" s="18" t="s">
        <v>49</v>
      </c>
      <c r="I15" s="29" t="s">
        <v>50</v>
      </c>
      <c r="J15" s="18" t="s">
        <v>51</v>
      </c>
      <c r="K15" s="18" t="s">
        <v>52</v>
      </c>
      <c r="L15" s="30">
        <v>0</v>
      </c>
      <c r="M15" s="30">
        <v>0</v>
      </c>
      <c r="N15" s="30">
        <v>0</v>
      </c>
      <c r="O15" s="30">
        <v>0.75</v>
      </c>
      <c r="P15" s="30">
        <v>0.75</v>
      </c>
      <c r="Q15" s="18" t="s">
        <v>53</v>
      </c>
      <c r="R15" s="18" t="s">
        <v>54</v>
      </c>
      <c r="S15" s="18" t="s">
        <v>55</v>
      </c>
      <c r="T15" s="18" t="s">
        <v>56</v>
      </c>
      <c r="U15" s="18" t="s">
        <v>57</v>
      </c>
      <c r="V15" s="65" t="s">
        <v>162</v>
      </c>
      <c r="W15" s="65" t="s">
        <v>162</v>
      </c>
      <c r="X15" s="77" t="s">
        <v>162</v>
      </c>
      <c r="Y15" s="18" t="s">
        <v>58</v>
      </c>
      <c r="Z15" s="18" t="s">
        <v>162</v>
      </c>
      <c r="AA15" s="31">
        <f t="shared" ref="AA15:AA30" si="0">M15</f>
        <v>0</v>
      </c>
      <c r="AB15" s="18" t="s">
        <v>238</v>
      </c>
      <c r="AC15" s="83" t="s">
        <v>239</v>
      </c>
      <c r="AD15" s="18" t="s">
        <v>240</v>
      </c>
      <c r="AE15" s="18" t="s">
        <v>239</v>
      </c>
      <c r="AF15" s="31">
        <f t="shared" ref="AF15:AF30" si="1">N15</f>
        <v>0</v>
      </c>
      <c r="AG15" s="18" t="s">
        <v>238</v>
      </c>
      <c r="AH15" s="18" t="s">
        <v>239</v>
      </c>
      <c r="AI15" s="18" t="s">
        <v>283</v>
      </c>
      <c r="AJ15" s="18" t="s">
        <v>238</v>
      </c>
      <c r="AK15" s="26">
        <f t="shared" ref="AK15:AK30" si="2">O15</f>
        <v>0.75</v>
      </c>
      <c r="AL15" s="18"/>
      <c r="AM15" s="18">
        <f>IF(AL15/AK15&gt;100%,100%,AL15/AK15)</f>
        <v>0</v>
      </c>
      <c r="AN15" s="18"/>
      <c r="AO15" s="18"/>
      <c r="AP15" s="82">
        <f t="shared" ref="AP15:AP30" si="3">P15</f>
        <v>0.75</v>
      </c>
      <c r="AQ15" s="97">
        <v>0</v>
      </c>
      <c r="AR15" s="77">
        <f>IF(AQ15/AP15&gt;100%,100%,AQ15/AP15)</f>
        <v>0</v>
      </c>
      <c r="AS15" s="18" t="s">
        <v>240</v>
      </c>
    </row>
    <row r="16" spans="1:45" s="27" customFormat="1" ht="116" x14ac:dyDescent="0.35">
      <c r="A16" s="19">
        <v>4</v>
      </c>
      <c r="B16" s="18" t="s">
        <v>43</v>
      </c>
      <c r="C16" s="18" t="s">
        <v>59</v>
      </c>
      <c r="D16" s="23" t="s">
        <v>60</v>
      </c>
      <c r="E16" s="18" t="s">
        <v>61</v>
      </c>
      <c r="F16" s="18" t="s">
        <v>47</v>
      </c>
      <c r="G16" s="18" t="s">
        <v>62</v>
      </c>
      <c r="H16" s="18" t="s">
        <v>63</v>
      </c>
      <c r="I16" s="18" t="s">
        <v>50</v>
      </c>
      <c r="J16" s="18" t="s">
        <v>51</v>
      </c>
      <c r="K16" s="18" t="s">
        <v>52</v>
      </c>
      <c r="L16" s="30">
        <v>0.09</v>
      </c>
      <c r="M16" s="30">
        <v>0.22</v>
      </c>
      <c r="N16" s="30">
        <v>0.45</v>
      </c>
      <c r="O16" s="30">
        <v>0.65</v>
      </c>
      <c r="P16" s="30">
        <v>0.65</v>
      </c>
      <c r="Q16" s="18" t="s">
        <v>64</v>
      </c>
      <c r="R16" s="18" t="s">
        <v>65</v>
      </c>
      <c r="S16" s="18" t="s">
        <v>66</v>
      </c>
      <c r="T16" s="18" t="s">
        <v>56</v>
      </c>
      <c r="U16" s="18" t="s">
        <v>57</v>
      </c>
      <c r="V16" s="82">
        <v>0.09</v>
      </c>
      <c r="W16" s="77">
        <v>0.34810000000000002</v>
      </c>
      <c r="X16" s="77">
        <f t="shared" ref="X16:X30" si="4">IF(W16/V16&gt;100%,100%,W16/V16)</f>
        <v>1</v>
      </c>
      <c r="Y16" s="18" t="s">
        <v>220</v>
      </c>
      <c r="Z16" s="18" t="s">
        <v>224</v>
      </c>
      <c r="AA16" s="31">
        <f t="shared" si="0"/>
        <v>0.22</v>
      </c>
      <c r="AB16" s="29">
        <v>0.47789999999999999</v>
      </c>
      <c r="AC16" s="83">
        <f t="shared" ref="AC16:AC30" si="5">IF(AB16/AA16&gt;100%,100%,AB16/AA16)</f>
        <v>1</v>
      </c>
      <c r="AD16" s="18" t="s">
        <v>241</v>
      </c>
      <c r="AE16" s="18" t="s">
        <v>244</v>
      </c>
      <c r="AF16" s="31">
        <f t="shared" si="1"/>
        <v>0.45</v>
      </c>
      <c r="AG16" s="94">
        <v>0.50780000000000003</v>
      </c>
      <c r="AH16" s="83">
        <f t="shared" ref="AH16:AH30" si="6">IF(AG16/AF16&gt;100%,100%,AG16/AF16)</f>
        <v>1</v>
      </c>
      <c r="AI16" s="18" t="s">
        <v>267</v>
      </c>
      <c r="AJ16" s="27" t="s">
        <v>282</v>
      </c>
      <c r="AK16" s="26">
        <f t="shared" si="2"/>
        <v>0.65</v>
      </c>
      <c r="AL16" s="18"/>
      <c r="AM16" s="18">
        <f t="shared" ref="AM16:AM30" si="7">IF(AL16/AK16&gt;100%,100%,AL16/AK16)</f>
        <v>0</v>
      </c>
      <c r="AN16" s="18"/>
      <c r="AO16" s="18"/>
      <c r="AP16" s="82">
        <f t="shared" si="3"/>
        <v>0.65</v>
      </c>
      <c r="AQ16" s="97">
        <v>0.50800000000000001</v>
      </c>
      <c r="AR16" s="77">
        <f t="shared" ref="AR16:AR30" si="8">IF(AQ16/AP16&gt;100%,100%,AQ16/AP16)</f>
        <v>0.78153846153846152</v>
      </c>
      <c r="AS16" s="18" t="s">
        <v>267</v>
      </c>
    </row>
    <row r="17" spans="1:45" s="27" customFormat="1" ht="213" customHeight="1" x14ac:dyDescent="0.35">
      <c r="A17" s="19">
        <v>4</v>
      </c>
      <c r="B17" s="18" t="s">
        <v>43</v>
      </c>
      <c r="C17" s="18" t="s">
        <v>59</v>
      </c>
      <c r="D17" s="23" t="s">
        <v>67</v>
      </c>
      <c r="E17" s="18" t="s">
        <v>68</v>
      </c>
      <c r="F17" s="18" t="s">
        <v>47</v>
      </c>
      <c r="G17" s="18" t="s">
        <v>69</v>
      </c>
      <c r="H17" s="18" t="s">
        <v>70</v>
      </c>
      <c r="I17" s="18" t="s">
        <v>50</v>
      </c>
      <c r="J17" s="18" t="s">
        <v>51</v>
      </c>
      <c r="K17" s="18" t="s">
        <v>52</v>
      </c>
      <c r="L17" s="30">
        <v>0.12</v>
      </c>
      <c r="M17" s="30">
        <v>0.25</v>
      </c>
      <c r="N17" s="30">
        <v>0.43</v>
      </c>
      <c r="O17" s="30">
        <v>0.63</v>
      </c>
      <c r="P17" s="30">
        <v>0.63</v>
      </c>
      <c r="Q17" s="18" t="s">
        <v>64</v>
      </c>
      <c r="R17" s="18" t="s">
        <v>65</v>
      </c>
      <c r="S17" s="18" t="s">
        <v>66</v>
      </c>
      <c r="T17" s="18" t="s">
        <v>56</v>
      </c>
      <c r="U17" s="18" t="s">
        <v>57</v>
      </c>
      <c r="V17" s="82">
        <v>0.12</v>
      </c>
      <c r="W17" s="77">
        <v>0.14979999999999999</v>
      </c>
      <c r="X17" s="77">
        <f t="shared" si="4"/>
        <v>1</v>
      </c>
      <c r="Y17" s="18" t="s">
        <v>221</v>
      </c>
      <c r="Z17" s="18" t="s">
        <v>224</v>
      </c>
      <c r="AA17" s="31">
        <f t="shared" si="0"/>
        <v>0.25</v>
      </c>
      <c r="AB17" s="29">
        <v>0.25140000000000001</v>
      </c>
      <c r="AC17" s="83">
        <f t="shared" si="5"/>
        <v>1</v>
      </c>
      <c r="AD17" s="18" t="s">
        <v>241</v>
      </c>
      <c r="AE17" s="18" t="s">
        <v>244</v>
      </c>
      <c r="AF17" s="31">
        <f t="shared" si="1"/>
        <v>0.43</v>
      </c>
      <c r="AG17" s="94">
        <v>0.34210000000000002</v>
      </c>
      <c r="AH17" s="83">
        <f t="shared" si="6"/>
        <v>0.79558139534883721</v>
      </c>
      <c r="AI17" s="18" t="s">
        <v>268</v>
      </c>
      <c r="AJ17" s="18" t="s">
        <v>282</v>
      </c>
      <c r="AK17" s="26">
        <f t="shared" si="2"/>
        <v>0.63</v>
      </c>
      <c r="AL17" s="18"/>
      <c r="AM17" s="18">
        <f t="shared" si="7"/>
        <v>0</v>
      </c>
      <c r="AN17" s="18"/>
      <c r="AO17" s="18"/>
      <c r="AP17" s="82">
        <f t="shared" si="3"/>
        <v>0.63</v>
      </c>
      <c r="AQ17" s="97">
        <v>0.34200000000000003</v>
      </c>
      <c r="AR17" s="77">
        <f t="shared" si="8"/>
        <v>0.54285714285714293</v>
      </c>
      <c r="AS17" s="18" t="s">
        <v>268</v>
      </c>
    </row>
    <row r="18" spans="1:45" s="27" customFormat="1" ht="213.75" customHeight="1" x14ac:dyDescent="0.35">
      <c r="A18" s="19">
        <v>4</v>
      </c>
      <c r="B18" s="18" t="s">
        <v>43</v>
      </c>
      <c r="C18" s="18" t="s">
        <v>59</v>
      </c>
      <c r="D18" s="23" t="s">
        <v>71</v>
      </c>
      <c r="E18" s="18" t="s">
        <v>72</v>
      </c>
      <c r="F18" s="18" t="s">
        <v>47</v>
      </c>
      <c r="G18" s="18" t="s">
        <v>73</v>
      </c>
      <c r="H18" s="18" t="s">
        <v>74</v>
      </c>
      <c r="I18" s="30" t="s">
        <v>50</v>
      </c>
      <c r="J18" s="18" t="s">
        <v>51</v>
      </c>
      <c r="K18" s="18" t="s">
        <v>52</v>
      </c>
      <c r="L18" s="30">
        <v>0.13</v>
      </c>
      <c r="M18" s="30">
        <v>0.23</v>
      </c>
      <c r="N18" s="31">
        <v>0.6</v>
      </c>
      <c r="O18" s="31">
        <v>0.96</v>
      </c>
      <c r="P18" s="30">
        <v>0.96</v>
      </c>
      <c r="Q18" s="18" t="s">
        <v>64</v>
      </c>
      <c r="R18" s="18" t="s">
        <v>65</v>
      </c>
      <c r="S18" s="18" t="s">
        <v>66</v>
      </c>
      <c r="T18" s="18" t="s">
        <v>56</v>
      </c>
      <c r="U18" s="18" t="s">
        <v>57</v>
      </c>
      <c r="V18" s="82">
        <v>0.13</v>
      </c>
      <c r="W18" s="77">
        <v>0.1208</v>
      </c>
      <c r="X18" s="77">
        <f t="shared" si="4"/>
        <v>0.92923076923076919</v>
      </c>
      <c r="Y18" s="18" t="s">
        <v>222</v>
      </c>
      <c r="Z18" s="18" t="s">
        <v>224</v>
      </c>
      <c r="AA18" s="31">
        <f t="shared" si="0"/>
        <v>0.23</v>
      </c>
      <c r="AB18" s="29">
        <v>0.2266</v>
      </c>
      <c r="AC18" s="83">
        <f t="shared" si="5"/>
        <v>0.98521739130434771</v>
      </c>
      <c r="AD18" s="18" t="s">
        <v>241</v>
      </c>
      <c r="AE18" s="18" t="s">
        <v>244</v>
      </c>
      <c r="AF18" s="31">
        <f t="shared" si="1"/>
        <v>0.6</v>
      </c>
      <c r="AG18" s="94">
        <v>0.39900000000000002</v>
      </c>
      <c r="AH18" s="83">
        <f t="shared" si="6"/>
        <v>0.66500000000000004</v>
      </c>
      <c r="AI18" s="18" t="s">
        <v>269</v>
      </c>
      <c r="AJ18" s="18" t="s">
        <v>282</v>
      </c>
      <c r="AK18" s="26">
        <f t="shared" si="2"/>
        <v>0.96</v>
      </c>
      <c r="AL18" s="18"/>
      <c r="AM18" s="18">
        <f t="shared" si="7"/>
        <v>0</v>
      </c>
      <c r="AN18" s="18"/>
      <c r="AO18" s="18"/>
      <c r="AP18" s="82">
        <f t="shared" si="3"/>
        <v>0.96</v>
      </c>
      <c r="AQ18" s="97">
        <v>0.39900000000000002</v>
      </c>
      <c r="AR18" s="77">
        <f t="shared" si="8"/>
        <v>0.41562500000000002</v>
      </c>
      <c r="AS18" s="18" t="s">
        <v>269</v>
      </c>
    </row>
    <row r="19" spans="1:45" s="27" customFormat="1" ht="207.75" customHeight="1" x14ac:dyDescent="0.35">
      <c r="A19" s="19">
        <v>4</v>
      </c>
      <c r="B19" s="18" t="s">
        <v>43</v>
      </c>
      <c r="C19" s="18" t="s">
        <v>59</v>
      </c>
      <c r="D19" s="23" t="s">
        <v>75</v>
      </c>
      <c r="E19" s="18" t="s">
        <v>76</v>
      </c>
      <c r="F19" s="18" t="s">
        <v>47</v>
      </c>
      <c r="G19" s="18" t="s">
        <v>77</v>
      </c>
      <c r="H19" s="18" t="s">
        <v>78</v>
      </c>
      <c r="I19" s="30" t="s">
        <v>50</v>
      </c>
      <c r="J19" s="18" t="s">
        <v>51</v>
      </c>
      <c r="K19" s="18" t="s">
        <v>52</v>
      </c>
      <c r="L19" s="30">
        <v>0.05</v>
      </c>
      <c r="M19" s="30">
        <v>0.2</v>
      </c>
      <c r="N19" s="31">
        <v>0.35</v>
      </c>
      <c r="O19" s="31">
        <v>0.52</v>
      </c>
      <c r="P19" s="30">
        <v>0.52</v>
      </c>
      <c r="Q19" s="18" t="s">
        <v>64</v>
      </c>
      <c r="R19" s="18" t="s">
        <v>65</v>
      </c>
      <c r="S19" s="18" t="s">
        <v>66</v>
      </c>
      <c r="T19" s="18" t="s">
        <v>56</v>
      </c>
      <c r="U19" s="18" t="s">
        <v>57</v>
      </c>
      <c r="V19" s="82">
        <v>0.05</v>
      </c>
      <c r="W19" s="77">
        <f>156587859/27205607000</f>
        <v>5.7557200984341209E-3</v>
      </c>
      <c r="X19" s="77">
        <f t="shared" si="4"/>
        <v>0.11511440196868242</v>
      </c>
      <c r="Y19" s="18" t="s">
        <v>223</v>
      </c>
      <c r="Z19" s="18" t="s">
        <v>224</v>
      </c>
      <c r="AA19" s="31">
        <f t="shared" si="0"/>
        <v>0.2</v>
      </c>
      <c r="AB19" s="29">
        <v>9.2299999999999993E-2</v>
      </c>
      <c r="AC19" s="83">
        <f t="shared" si="5"/>
        <v>0.46149999999999997</v>
      </c>
      <c r="AD19" s="18" t="s">
        <v>242</v>
      </c>
      <c r="AE19" s="18" t="s">
        <v>244</v>
      </c>
      <c r="AF19" s="31">
        <f t="shared" si="1"/>
        <v>0.35</v>
      </c>
      <c r="AG19" s="94">
        <v>0.23250000000000001</v>
      </c>
      <c r="AH19" s="83">
        <f t="shared" si="6"/>
        <v>0.66428571428571437</v>
      </c>
      <c r="AI19" s="18" t="s">
        <v>270</v>
      </c>
      <c r="AJ19" s="18" t="s">
        <v>282</v>
      </c>
      <c r="AK19" s="26">
        <f t="shared" si="2"/>
        <v>0.52</v>
      </c>
      <c r="AL19" s="18"/>
      <c r="AM19" s="18">
        <f t="shared" si="7"/>
        <v>0</v>
      </c>
      <c r="AN19" s="18"/>
      <c r="AO19" s="18"/>
      <c r="AP19" s="82">
        <f t="shared" si="3"/>
        <v>0.52</v>
      </c>
      <c r="AQ19" s="97">
        <v>0.23300000000000001</v>
      </c>
      <c r="AR19" s="77">
        <f t="shared" si="8"/>
        <v>0.44807692307692309</v>
      </c>
      <c r="AS19" s="18" t="s">
        <v>270</v>
      </c>
    </row>
    <row r="20" spans="1:45" s="27" customFormat="1" ht="217.5" x14ac:dyDescent="0.35">
      <c r="A20" s="19">
        <v>4</v>
      </c>
      <c r="B20" s="18" t="s">
        <v>43</v>
      </c>
      <c r="C20" s="18" t="s">
        <v>59</v>
      </c>
      <c r="D20" s="23" t="s">
        <v>79</v>
      </c>
      <c r="E20" s="18" t="s">
        <v>80</v>
      </c>
      <c r="F20" s="18" t="s">
        <v>81</v>
      </c>
      <c r="G20" s="18" t="s">
        <v>82</v>
      </c>
      <c r="H20" s="18" t="s">
        <v>83</v>
      </c>
      <c r="I20" s="18" t="s">
        <v>50</v>
      </c>
      <c r="J20" s="18" t="s">
        <v>84</v>
      </c>
      <c r="K20" s="18" t="s">
        <v>52</v>
      </c>
      <c r="L20" s="30">
        <v>1</v>
      </c>
      <c r="M20" s="30">
        <v>1</v>
      </c>
      <c r="N20" s="30">
        <v>1</v>
      </c>
      <c r="O20" s="30">
        <v>1</v>
      </c>
      <c r="P20" s="30">
        <v>1</v>
      </c>
      <c r="Q20" s="18" t="s">
        <v>64</v>
      </c>
      <c r="R20" s="18" t="s">
        <v>85</v>
      </c>
      <c r="S20" s="18" t="s">
        <v>86</v>
      </c>
      <c r="T20" s="18" t="s">
        <v>56</v>
      </c>
      <c r="U20" s="18" t="s">
        <v>57</v>
      </c>
      <c r="V20" s="82">
        <f t="shared" ref="V20:V30" si="9">L20</f>
        <v>1</v>
      </c>
      <c r="W20" s="77" t="s">
        <v>196</v>
      </c>
      <c r="X20" s="77" t="s">
        <v>196</v>
      </c>
      <c r="Y20" s="18" t="s">
        <v>235</v>
      </c>
      <c r="Z20" s="77" t="s">
        <v>196</v>
      </c>
      <c r="AA20" s="31">
        <f t="shared" si="0"/>
        <v>1</v>
      </c>
      <c r="AB20" s="30">
        <v>0</v>
      </c>
      <c r="AC20" s="83">
        <f t="shared" si="5"/>
        <v>0</v>
      </c>
      <c r="AD20" s="18" t="s">
        <v>243</v>
      </c>
      <c r="AE20" s="18" t="s">
        <v>245</v>
      </c>
      <c r="AF20" s="31">
        <f t="shared" si="1"/>
        <v>1</v>
      </c>
      <c r="AG20" s="94">
        <v>0.9093</v>
      </c>
      <c r="AH20" s="83">
        <f t="shared" si="6"/>
        <v>0.9093</v>
      </c>
      <c r="AI20" s="18" t="s">
        <v>271</v>
      </c>
      <c r="AJ20" s="18" t="s">
        <v>282</v>
      </c>
      <c r="AK20" s="26">
        <f t="shared" si="2"/>
        <v>1</v>
      </c>
      <c r="AL20" s="18"/>
      <c r="AM20" s="18">
        <f t="shared" si="7"/>
        <v>0</v>
      </c>
      <c r="AN20" s="18"/>
      <c r="AO20" s="18"/>
      <c r="AP20" s="82">
        <f t="shared" si="3"/>
        <v>1</v>
      </c>
      <c r="AQ20" s="97">
        <f>AVERAGE(W20,AB20,AG20,AL20)</f>
        <v>0.45465</v>
      </c>
      <c r="AR20" s="77" t="s">
        <v>196</v>
      </c>
      <c r="AS20" s="18" t="s">
        <v>271</v>
      </c>
    </row>
    <row r="21" spans="1:45" s="27" customFormat="1" ht="246.5" x14ac:dyDescent="0.35">
      <c r="A21" s="19">
        <v>4</v>
      </c>
      <c r="B21" s="18" t="s">
        <v>43</v>
      </c>
      <c r="C21" s="18" t="s">
        <v>59</v>
      </c>
      <c r="D21" s="23" t="s">
        <v>87</v>
      </c>
      <c r="E21" s="18" t="s">
        <v>88</v>
      </c>
      <c r="F21" s="18" t="s">
        <v>81</v>
      </c>
      <c r="G21" s="18" t="s">
        <v>89</v>
      </c>
      <c r="H21" s="18" t="s">
        <v>90</v>
      </c>
      <c r="I21" s="18" t="s">
        <v>50</v>
      </c>
      <c r="J21" s="18" t="s">
        <v>84</v>
      </c>
      <c r="K21" s="18" t="s">
        <v>52</v>
      </c>
      <c r="L21" s="30">
        <v>1</v>
      </c>
      <c r="M21" s="30">
        <v>1</v>
      </c>
      <c r="N21" s="30">
        <v>1</v>
      </c>
      <c r="O21" s="30">
        <v>1</v>
      </c>
      <c r="P21" s="30">
        <v>1</v>
      </c>
      <c r="Q21" s="18" t="s">
        <v>64</v>
      </c>
      <c r="R21" s="18" t="s">
        <v>85</v>
      </c>
      <c r="S21" s="18" t="s">
        <v>91</v>
      </c>
      <c r="T21" s="18" t="s">
        <v>56</v>
      </c>
      <c r="U21" s="18" t="s">
        <v>57</v>
      </c>
      <c r="V21" s="82">
        <f t="shared" si="9"/>
        <v>1</v>
      </c>
      <c r="W21" s="77">
        <v>0</v>
      </c>
      <c r="X21" s="77">
        <f t="shared" si="4"/>
        <v>0</v>
      </c>
      <c r="Y21" s="18" t="s">
        <v>225</v>
      </c>
      <c r="Z21" s="18"/>
      <c r="AA21" s="31">
        <f t="shared" si="0"/>
        <v>1</v>
      </c>
      <c r="AB21" s="30">
        <v>0</v>
      </c>
      <c r="AC21" s="83">
        <f t="shared" si="5"/>
        <v>0</v>
      </c>
      <c r="AD21" s="18" t="s">
        <v>243</v>
      </c>
      <c r="AE21" s="18" t="s">
        <v>245</v>
      </c>
      <c r="AF21" s="31">
        <f t="shared" si="1"/>
        <v>1</v>
      </c>
      <c r="AG21" s="94">
        <v>0.89400000000000002</v>
      </c>
      <c r="AH21" s="83">
        <f t="shared" si="6"/>
        <v>0.89400000000000002</v>
      </c>
      <c r="AI21" s="18" t="s">
        <v>272</v>
      </c>
      <c r="AJ21" s="18" t="s">
        <v>282</v>
      </c>
      <c r="AK21" s="26">
        <f t="shared" si="2"/>
        <v>1</v>
      </c>
      <c r="AL21" s="18"/>
      <c r="AM21" s="18">
        <f t="shared" si="7"/>
        <v>0</v>
      </c>
      <c r="AN21" s="18"/>
      <c r="AO21" s="18"/>
      <c r="AP21" s="82">
        <f t="shared" si="3"/>
        <v>1</v>
      </c>
      <c r="AQ21" s="97">
        <f t="shared" ref="AQ21:AQ22" si="10">AVERAGE(W21,AB21,AG21,AL21)</f>
        <v>0.29799999999999999</v>
      </c>
      <c r="AR21" s="77">
        <f t="shared" si="8"/>
        <v>0.29799999999999999</v>
      </c>
      <c r="AS21" s="18" t="s">
        <v>272</v>
      </c>
    </row>
    <row r="22" spans="1:45" s="27" customFormat="1" ht="101.5" x14ac:dyDescent="0.35">
      <c r="A22" s="19">
        <v>4</v>
      </c>
      <c r="B22" s="18" t="s">
        <v>43</v>
      </c>
      <c r="C22" s="18" t="s">
        <v>59</v>
      </c>
      <c r="D22" s="23" t="s">
        <v>92</v>
      </c>
      <c r="E22" s="18" t="s">
        <v>93</v>
      </c>
      <c r="F22" s="18" t="s">
        <v>81</v>
      </c>
      <c r="G22" s="18" t="s">
        <v>94</v>
      </c>
      <c r="H22" s="18" t="s">
        <v>95</v>
      </c>
      <c r="I22" s="18" t="s">
        <v>50</v>
      </c>
      <c r="J22" s="18" t="s">
        <v>84</v>
      </c>
      <c r="K22" s="18" t="s">
        <v>52</v>
      </c>
      <c r="L22" s="30">
        <v>0.9</v>
      </c>
      <c r="M22" s="30">
        <v>0.9</v>
      </c>
      <c r="N22" s="30">
        <v>0.9</v>
      </c>
      <c r="O22" s="30">
        <v>0.9</v>
      </c>
      <c r="P22" s="30">
        <v>0.9</v>
      </c>
      <c r="Q22" s="18" t="s">
        <v>64</v>
      </c>
      <c r="R22" s="18" t="s">
        <v>96</v>
      </c>
      <c r="S22" s="18" t="s">
        <v>91</v>
      </c>
      <c r="T22" s="18" t="s">
        <v>56</v>
      </c>
      <c r="U22" s="18" t="s">
        <v>57</v>
      </c>
      <c r="V22" s="82">
        <f t="shared" si="9"/>
        <v>0.9</v>
      </c>
      <c r="W22" s="77" t="s">
        <v>196</v>
      </c>
      <c r="X22" s="77" t="s">
        <v>196</v>
      </c>
      <c r="Y22" s="18" t="s">
        <v>235</v>
      </c>
      <c r="Z22" s="77" t="s">
        <v>196</v>
      </c>
      <c r="AA22" s="31">
        <f t="shared" si="0"/>
        <v>0.9</v>
      </c>
      <c r="AB22" s="30">
        <v>0</v>
      </c>
      <c r="AC22" s="83">
        <f t="shared" si="5"/>
        <v>0</v>
      </c>
      <c r="AD22" s="18" t="s">
        <v>243</v>
      </c>
      <c r="AE22" s="18" t="s">
        <v>245</v>
      </c>
      <c r="AF22" s="31">
        <f t="shared" si="1"/>
        <v>0.9</v>
      </c>
      <c r="AG22" s="94">
        <v>1</v>
      </c>
      <c r="AH22" s="83">
        <f t="shared" si="6"/>
        <v>1</v>
      </c>
      <c r="AI22" s="18" t="s">
        <v>273</v>
      </c>
      <c r="AJ22" s="18" t="s">
        <v>282</v>
      </c>
      <c r="AK22" s="26">
        <f t="shared" si="2"/>
        <v>0.9</v>
      </c>
      <c r="AL22" s="18"/>
      <c r="AM22" s="18">
        <f t="shared" si="7"/>
        <v>0</v>
      </c>
      <c r="AN22" s="18"/>
      <c r="AO22" s="18"/>
      <c r="AP22" s="82">
        <f t="shared" si="3"/>
        <v>0.9</v>
      </c>
      <c r="AQ22" s="97">
        <f t="shared" si="10"/>
        <v>0.5</v>
      </c>
      <c r="AR22" s="77" t="s">
        <v>196</v>
      </c>
      <c r="AS22" s="18" t="s">
        <v>273</v>
      </c>
    </row>
    <row r="23" spans="1:45" s="27" customFormat="1" ht="87" x14ac:dyDescent="0.35">
      <c r="A23" s="19">
        <v>4</v>
      </c>
      <c r="B23" s="18" t="s">
        <v>43</v>
      </c>
      <c r="C23" s="18" t="s">
        <v>59</v>
      </c>
      <c r="D23" s="23" t="s">
        <v>97</v>
      </c>
      <c r="E23" s="18" t="s">
        <v>98</v>
      </c>
      <c r="F23" s="18" t="s">
        <v>81</v>
      </c>
      <c r="G23" s="18" t="s">
        <v>94</v>
      </c>
      <c r="H23" s="18" t="s">
        <v>99</v>
      </c>
      <c r="I23" s="18" t="s">
        <v>50</v>
      </c>
      <c r="J23" s="18" t="s">
        <v>51</v>
      </c>
      <c r="K23" s="18" t="s">
        <v>52</v>
      </c>
      <c r="L23" s="30">
        <v>0</v>
      </c>
      <c r="M23" s="30">
        <v>0</v>
      </c>
      <c r="N23" s="30">
        <v>0</v>
      </c>
      <c r="O23" s="30">
        <v>1</v>
      </c>
      <c r="P23" s="30">
        <v>1</v>
      </c>
      <c r="Q23" s="18" t="s">
        <v>64</v>
      </c>
      <c r="R23" s="32" t="s">
        <v>96</v>
      </c>
      <c r="S23" s="32" t="s">
        <v>91</v>
      </c>
      <c r="T23" s="32" t="s">
        <v>56</v>
      </c>
      <c r="U23" s="32" t="s">
        <v>208</v>
      </c>
      <c r="V23" s="82" t="s">
        <v>162</v>
      </c>
      <c r="W23" s="77" t="s">
        <v>162</v>
      </c>
      <c r="X23" s="77" t="s">
        <v>162</v>
      </c>
      <c r="Y23" s="18" t="s">
        <v>100</v>
      </c>
      <c r="Z23" s="32" t="s">
        <v>162</v>
      </c>
      <c r="AA23" s="31">
        <f t="shared" si="0"/>
        <v>0</v>
      </c>
      <c r="AB23" s="18" t="s">
        <v>238</v>
      </c>
      <c r="AC23" s="83" t="s">
        <v>239</v>
      </c>
      <c r="AD23" s="18" t="s">
        <v>238</v>
      </c>
      <c r="AE23" s="18" t="s">
        <v>239</v>
      </c>
      <c r="AF23" s="31">
        <f t="shared" si="1"/>
        <v>0</v>
      </c>
      <c r="AG23" s="18" t="s">
        <v>238</v>
      </c>
      <c r="AH23" s="83" t="s">
        <v>239</v>
      </c>
      <c r="AI23" s="18" t="s">
        <v>274</v>
      </c>
      <c r="AJ23" s="18" t="s">
        <v>282</v>
      </c>
      <c r="AK23" s="26">
        <f t="shared" si="2"/>
        <v>1</v>
      </c>
      <c r="AL23" s="18"/>
      <c r="AM23" s="18">
        <f t="shared" si="7"/>
        <v>0</v>
      </c>
      <c r="AN23" s="18"/>
      <c r="AO23" s="18"/>
      <c r="AP23" s="82">
        <f t="shared" si="3"/>
        <v>1</v>
      </c>
      <c r="AQ23" s="84">
        <v>0</v>
      </c>
      <c r="AR23" s="77">
        <f t="shared" si="8"/>
        <v>0</v>
      </c>
      <c r="AS23" s="18" t="s">
        <v>274</v>
      </c>
    </row>
    <row r="24" spans="1:45" s="27" customFormat="1" ht="174" x14ac:dyDescent="0.35">
      <c r="A24" s="19">
        <v>4</v>
      </c>
      <c r="B24" s="18" t="s">
        <v>43</v>
      </c>
      <c r="C24" s="18" t="s">
        <v>101</v>
      </c>
      <c r="D24" s="23" t="s">
        <v>102</v>
      </c>
      <c r="E24" s="18" t="s">
        <v>103</v>
      </c>
      <c r="F24" s="18" t="s">
        <v>81</v>
      </c>
      <c r="G24" s="18" t="s">
        <v>104</v>
      </c>
      <c r="H24" s="18" t="s">
        <v>105</v>
      </c>
      <c r="I24" s="18" t="s">
        <v>50</v>
      </c>
      <c r="J24" s="18" t="s">
        <v>106</v>
      </c>
      <c r="K24" s="18" t="s">
        <v>107</v>
      </c>
      <c r="L24" s="18">
        <v>4320</v>
      </c>
      <c r="M24" s="18">
        <v>4320</v>
      </c>
      <c r="N24" s="18">
        <v>4320</v>
      </c>
      <c r="O24" s="18">
        <v>4320</v>
      </c>
      <c r="P24" s="18">
        <f t="shared" ref="P24:P30" si="11">SUM(L24:O24)</f>
        <v>17280</v>
      </c>
      <c r="Q24" s="18" t="s">
        <v>64</v>
      </c>
      <c r="R24" s="18" t="s">
        <v>108</v>
      </c>
      <c r="S24" s="18" t="s">
        <v>109</v>
      </c>
      <c r="T24" s="18" t="s">
        <v>110</v>
      </c>
      <c r="U24" s="18" t="s">
        <v>111</v>
      </c>
      <c r="V24" s="65">
        <f t="shared" si="9"/>
        <v>4320</v>
      </c>
      <c r="W24" s="19">
        <v>2329</v>
      </c>
      <c r="X24" s="77">
        <f t="shared" si="4"/>
        <v>0.53912037037037042</v>
      </c>
      <c r="Y24" s="18" t="s">
        <v>226</v>
      </c>
      <c r="Z24" s="18" t="s">
        <v>112</v>
      </c>
      <c r="AA24" s="26">
        <f t="shared" si="0"/>
        <v>4320</v>
      </c>
      <c r="AB24" s="18">
        <v>3835</v>
      </c>
      <c r="AC24" s="83">
        <f t="shared" si="5"/>
        <v>0.88773148148148151</v>
      </c>
      <c r="AD24" s="18" t="s">
        <v>246</v>
      </c>
      <c r="AE24" s="18" t="s">
        <v>262</v>
      </c>
      <c r="AF24" s="26">
        <f t="shared" si="1"/>
        <v>4320</v>
      </c>
      <c r="AG24" s="18">
        <v>3247</v>
      </c>
      <c r="AH24" s="83">
        <f t="shared" si="6"/>
        <v>0.75162037037037033</v>
      </c>
      <c r="AI24" s="18" t="s">
        <v>275</v>
      </c>
      <c r="AJ24" s="18" t="s">
        <v>284</v>
      </c>
      <c r="AK24" s="26">
        <f t="shared" si="2"/>
        <v>4320</v>
      </c>
      <c r="AL24" s="18"/>
      <c r="AM24" s="18">
        <f t="shared" si="7"/>
        <v>0</v>
      </c>
      <c r="AN24" s="18"/>
      <c r="AO24" s="18"/>
      <c r="AP24" s="19">
        <f t="shared" si="3"/>
        <v>17280</v>
      </c>
      <c r="AQ24" s="34">
        <f>SUM(W24,AB24,AG24,AL24)</f>
        <v>9411</v>
      </c>
      <c r="AR24" s="77">
        <f t="shared" si="8"/>
        <v>0.54461805555555554</v>
      </c>
      <c r="AS24" s="18" t="s">
        <v>275</v>
      </c>
    </row>
    <row r="25" spans="1:45" s="27" customFormat="1" ht="130.5" x14ac:dyDescent="0.35">
      <c r="A25" s="19">
        <v>4</v>
      </c>
      <c r="B25" s="18" t="s">
        <v>43</v>
      </c>
      <c r="C25" s="18" t="s">
        <v>101</v>
      </c>
      <c r="D25" s="23" t="s">
        <v>113</v>
      </c>
      <c r="E25" s="18" t="s">
        <v>114</v>
      </c>
      <c r="F25" s="18" t="s">
        <v>47</v>
      </c>
      <c r="G25" s="18" t="s">
        <v>115</v>
      </c>
      <c r="H25" s="18" t="s">
        <v>116</v>
      </c>
      <c r="I25" s="18" t="s">
        <v>50</v>
      </c>
      <c r="J25" s="18" t="s">
        <v>106</v>
      </c>
      <c r="K25" s="18" t="s">
        <v>117</v>
      </c>
      <c r="L25" s="38">
        <v>1020</v>
      </c>
      <c r="M25" s="38">
        <v>1020</v>
      </c>
      <c r="N25" s="38">
        <v>1020</v>
      </c>
      <c r="O25" s="38">
        <v>1020</v>
      </c>
      <c r="P25" s="18">
        <f t="shared" si="11"/>
        <v>4080</v>
      </c>
      <c r="Q25" s="18" t="s">
        <v>64</v>
      </c>
      <c r="R25" s="18" t="s">
        <v>118</v>
      </c>
      <c r="S25" s="18" t="s">
        <v>109</v>
      </c>
      <c r="T25" s="18" t="s">
        <v>110</v>
      </c>
      <c r="U25" s="18" t="s">
        <v>111</v>
      </c>
      <c r="V25" s="65">
        <f t="shared" si="9"/>
        <v>1020</v>
      </c>
      <c r="W25" s="19">
        <v>512</v>
      </c>
      <c r="X25" s="77">
        <f t="shared" si="4"/>
        <v>0.50196078431372548</v>
      </c>
      <c r="Y25" s="18" t="s">
        <v>227</v>
      </c>
      <c r="Z25" s="18" t="s">
        <v>112</v>
      </c>
      <c r="AA25" s="26">
        <f t="shared" si="0"/>
        <v>1020</v>
      </c>
      <c r="AB25" s="18">
        <v>827</v>
      </c>
      <c r="AC25" s="83">
        <f t="shared" si="5"/>
        <v>0.8107843137254902</v>
      </c>
      <c r="AD25" s="18" t="s">
        <v>247</v>
      </c>
      <c r="AE25" s="18" t="s">
        <v>262</v>
      </c>
      <c r="AF25" s="26">
        <f t="shared" si="1"/>
        <v>1020</v>
      </c>
      <c r="AG25" s="18">
        <v>640</v>
      </c>
      <c r="AH25" s="83">
        <f t="shared" si="6"/>
        <v>0.62745098039215685</v>
      </c>
      <c r="AI25" s="18" t="s">
        <v>276</v>
      </c>
      <c r="AJ25" s="18" t="s">
        <v>284</v>
      </c>
      <c r="AK25" s="26">
        <f t="shared" si="2"/>
        <v>1020</v>
      </c>
      <c r="AL25" s="18"/>
      <c r="AM25" s="18">
        <f t="shared" si="7"/>
        <v>0</v>
      </c>
      <c r="AN25" s="18"/>
      <c r="AO25" s="18"/>
      <c r="AP25" s="19">
        <f t="shared" si="3"/>
        <v>4080</v>
      </c>
      <c r="AQ25" s="34">
        <f t="shared" ref="AQ25:AQ30" si="12">SUM(W25,AB25,AG25,AL25)</f>
        <v>1979</v>
      </c>
      <c r="AR25" s="77">
        <f t="shared" si="8"/>
        <v>0.48504901960784313</v>
      </c>
      <c r="AS25" s="18" t="s">
        <v>276</v>
      </c>
    </row>
    <row r="26" spans="1:45" s="27" customFormat="1" ht="87" x14ac:dyDescent="0.35">
      <c r="A26" s="19">
        <v>4</v>
      </c>
      <c r="B26" s="18" t="s">
        <v>43</v>
      </c>
      <c r="C26" s="18" t="s">
        <v>101</v>
      </c>
      <c r="D26" s="23" t="s">
        <v>119</v>
      </c>
      <c r="E26" s="18" t="s">
        <v>120</v>
      </c>
      <c r="F26" s="18" t="s">
        <v>47</v>
      </c>
      <c r="G26" s="18" t="s">
        <v>121</v>
      </c>
      <c r="H26" s="18" t="s">
        <v>122</v>
      </c>
      <c r="I26" s="18" t="s">
        <v>50</v>
      </c>
      <c r="J26" s="18" t="s">
        <v>106</v>
      </c>
      <c r="K26" s="18" t="s">
        <v>123</v>
      </c>
      <c r="L26" s="38">
        <v>39</v>
      </c>
      <c r="M26" s="38">
        <v>63</v>
      </c>
      <c r="N26" s="38">
        <v>87</v>
      </c>
      <c r="O26" s="38">
        <v>63</v>
      </c>
      <c r="P26" s="18">
        <f t="shared" si="11"/>
        <v>252</v>
      </c>
      <c r="Q26" s="18" t="s">
        <v>64</v>
      </c>
      <c r="R26" s="18" t="s">
        <v>124</v>
      </c>
      <c r="S26" s="18" t="s">
        <v>125</v>
      </c>
      <c r="T26" s="18" t="s">
        <v>110</v>
      </c>
      <c r="U26" s="18" t="s">
        <v>111</v>
      </c>
      <c r="V26" s="65">
        <f t="shared" si="9"/>
        <v>39</v>
      </c>
      <c r="W26" s="19">
        <v>0</v>
      </c>
      <c r="X26" s="77">
        <f t="shared" si="4"/>
        <v>0</v>
      </c>
      <c r="Y26" s="18" t="s">
        <v>126</v>
      </c>
      <c r="Z26" s="18" t="s">
        <v>112</v>
      </c>
      <c r="AA26" s="26">
        <f t="shared" si="0"/>
        <v>63</v>
      </c>
      <c r="AB26" s="18">
        <v>2</v>
      </c>
      <c r="AC26" s="83">
        <f t="shared" si="5"/>
        <v>3.1746031746031744E-2</v>
      </c>
      <c r="AD26" s="18" t="s">
        <v>252</v>
      </c>
      <c r="AE26" s="18" t="s">
        <v>262</v>
      </c>
      <c r="AF26" s="26">
        <f t="shared" si="1"/>
        <v>87</v>
      </c>
      <c r="AG26" s="18">
        <v>0</v>
      </c>
      <c r="AH26" s="83">
        <f>IF(AG26/AF26&gt;100%,100%,AG26/AF26)</f>
        <v>0</v>
      </c>
      <c r="AI26" s="18" t="s">
        <v>277</v>
      </c>
      <c r="AJ26" s="18" t="s">
        <v>284</v>
      </c>
      <c r="AK26" s="26">
        <f t="shared" si="2"/>
        <v>63</v>
      </c>
      <c r="AL26" s="18"/>
      <c r="AM26" s="18">
        <f t="shared" si="7"/>
        <v>0</v>
      </c>
      <c r="AN26" s="18"/>
      <c r="AO26" s="18"/>
      <c r="AP26" s="19">
        <f t="shared" si="3"/>
        <v>252</v>
      </c>
      <c r="AQ26" s="34">
        <f>SUM(W26,AB26,AG26,AL26)</f>
        <v>2</v>
      </c>
      <c r="AR26" s="77">
        <f t="shared" si="8"/>
        <v>7.9365079365079361E-3</v>
      </c>
      <c r="AS26" s="18" t="s">
        <v>277</v>
      </c>
    </row>
    <row r="27" spans="1:45" s="27" customFormat="1" ht="87" x14ac:dyDescent="0.35">
      <c r="A27" s="19">
        <v>4</v>
      </c>
      <c r="B27" s="18" t="s">
        <v>43</v>
      </c>
      <c r="C27" s="18" t="s">
        <v>101</v>
      </c>
      <c r="D27" s="23" t="s">
        <v>127</v>
      </c>
      <c r="E27" s="18" t="s">
        <v>128</v>
      </c>
      <c r="F27" s="18" t="s">
        <v>81</v>
      </c>
      <c r="G27" s="18" t="s">
        <v>129</v>
      </c>
      <c r="H27" s="18" t="s">
        <v>130</v>
      </c>
      <c r="I27" s="18" t="s">
        <v>50</v>
      </c>
      <c r="J27" s="18" t="s">
        <v>106</v>
      </c>
      <c r="K27" s="18" t="s">
        <v>131</v>
      </c>
      <c r="L27" s="18">
        <v>50</v>
      </c>
      <c r="M27" s="18">
        <v>100</v>
      </c>
      <c r="N27" s="18">
        <v>120</v>
      </c>
      <c r="O27" s="18">
        <v>80</v>
      </c>
      <c r="P27" s="18">
        <f t="shared" si="11"/>
        <v>350</v>
      </c>
      <c r="Q27" s="18" t="s">
        <v>64</v>
      </c>
      <c r="R27" s="18" t="s">
        <v>124</v>
      </c>
      <c r="S27" s="18" t="s">
        <v>125</v>
      </c>
      <c r="T27" s="18" t="s">
        <v>110</v>
      </c>
      <c r="U27" s="18" t="s">
        <v>111</v>
      </c>
      <c r="V27" s="65">
        <f t="shared" si="9"/>
        <v>50</v>
      </c>
      <c r="W27" s="19">
        <v>0</v>
      </c>
      <c r="X27" s="77">
        <f t="shared" si="4"/>
        <v>0</v>
      </c>
      <c r="Y27" s="18" t="s">
        <v>126</v>
      </c>
      <c r="Z27" s="18" t="s">
        <v>112</v>
      </c>
      <c r="AA27" s="26">
        <f t="shared" si="0"/>
        <v>100</v>
      </c>
      <c r="AB27" s="18">
        <v>0</v>
      </c>
      <c r="AC27" s="83">
        <f t="shared" si="5"/>
        <v>0</v>
      </c>
      <c r="AD27" s="18" t="s">
        <v>248</v>
      </c>
      <c r="AE27" s="18" t="s">
        <v>262</v>
      </c>
      <c r="AF27" s="26">
        <f t="shared" si="1"/>
        <v>120</v>
      </c>
      <c r="AG27" s="18">
        <v>11</v>
      </c>
      <c r="AH27" s="83">
        <f t="shared" si="6"/>
        <v>9.166666666666666E-2</v>
      </c>
      <c r="AI27" s="18" t="s">
        <v>278</v>
      </c>
      <c r="AJ27" s="18" t="s">
        <v>284</v>
      </c>
      <c r="AK27" s="26">
        <f t="shared" si="2"/>
        <v>80</v>
      </c>
      <c r="AL27" s="18"/>
      <c r="AM27" s="18">
        <f t="shared" si="7"/>
        <v>0</v>
      </c>
      <c r="AN27" s="18"/>
      <c r="AO27" s="18"/>
      <c r="AP27" s="19">
        <f t="shared" si="3"/>
        <v>350</v>
      </c>
      <c r="AQ27" s="34">
        <f t="shared" si="12"/>
        <v>11</v>
      </c>
      <c r="AR27" s="77">
        <f t="shared" si="8"/>
        <v>3.1428571428571431E-2</v>
      </c>
      <c r="AS27" s="18" t="s">
        <v>278</v>
      </c>
    </row>
    <row r="28" spans="1:45" s="27" customFormat="1" ht="101.5" x14ac:dyDescent="0.35">
      <c r="A28" s="19">
        <v>4</v>
      </c>
      <c r="B28" s="18" t="s">
        <v>43</v>
      </c>
      <c r="C28" s="18" t="s">
        <v>101</v>
      </c>
      <c r="D28" s="23" t="s">
        <v>132</v>
      </c>
      <c r="E28" s="18" t="s">
        <v>133</v>
      </c>
      <c r="F28" s="18" t="s">
        <v>81</v>
      </c>
      <c r="G28" s="18" t="s">
        <v>134</v>
      </c>
      <c r="H28" s="18" t="s">
        <v>135</v>
      </c>
      <c r="I28" s="18" t="s">
        <v>50</v>
      </c>
      <c r="J28" s="18" t="s">
        <v>106</v>
      </c>
      <c r="K28" s="18" t="s">
        <v>136</v>
      </c>
      <c r="L28" s="18">
        <v>40</v>
      </c>
      <c r="M28" s="18">
        <v>84</v>
      </c>
      <c r="N28" s="18">
        <v>84</v>
      </c>
      <c r="O28" s="18">
        <v>52</v>
      </c>
      <c r="P28" s="18">
        <f t="shared" si="11"/>
        <v>260</v>
      </c>
      <c r="Q28" s="18" t="s">
        <v>64</v>
      </c>
      <c r="R28" s="18" t="s">
        <v>137</v>
      </c>
      <c r="S28" s="18" t="s">
        <v>138</v>
      </c>
      <c r="T28" s="18" t="s">
        <v>110</v>
      </c>
      <c r="U28" s="18" t="s">
        <v>208</v>
      </c>
      <c r="V28" s="65">
        <f t="shared" si="9"/>
        <v>40</v>
      </c>
      <c r="W28" s="19">
        <v>44</v>
      </c>
      <c r="X28" s="77">
        <f t="shared" si="4"/>
        <v>1</v>
      </c>
      <c r="Y28" s="18" t="s">
        <v>139</v>
      </c>
      <c r="Z28" s="18" t="s">
        <v>112</v>
      </c>
      <c r="AA28" s="26">
        <f t="shared" si="0"/>
        <v>84</v>
      </c>
      <c r="AB28" s="18">
        <v>70</v>
      </c>
      <c r="AC28" s="83">
        <f t="shared" si="5"/>
        <v>0.83333333333333337</v>
      </c>
      <c r="AD28" s="18" t="s">
        <v>249</v>
      </c>
      <c r="AE28" s="18" t="s">
        <v>263</v>
      </c>
      <c r="AF28" s="26">
        <f t="shared" si="1"/>
        <v>84</v>
      </c>
      <c r="AG28" s="18">
        <v>95</v>
      </c>
      <c r="AH28" s="83">
        <f t="shared" si="6"/>
        <v>1</v>
      </c>
      <c r="AI28" s="18" t="s">
        <v>279</v>
      </c>
      <c r="AJ28" s="18" t="s">
        <v>285</v>
      </c>
      <c r="AK28" s="26">
        <f t="shared" si="2"/>
        <v>52</v>
      </c>
      <c r="AL28" s="18"/>
      <c r="AM28" s="18">
        <f t="shared" si="7"/>
        <v>0</v>
      </c>
      <c r="AN28" s="18"/>
      <c r="AO28" s="18"/>
      <c r="AP28" s="19">
        <f t="shared" si="3"/>
        <v>260</v>
      </c>
      <c r="AQ28" s="34">
        <f t="shared" si="12"/>
        <v>209</v>
      </c>
      <c r="AR28" s="77">
        <f t="shared" si="8"/>
        <v>0.80384615384615388</v>
      </c>
      <c r="AS28" s="18" t="s">
        <v>279</v>
      </c>
    </row>
    <row r="29" spans="1:45" s="27" customFormat="1" ht="87" x14ac:dyDescent="0.35">
      <c r="A29" s="19">
        <v>4</v>
      </c>
      <c r="B29" s="18" t="s">
        <v>43</v>
      </c>
      <c r="C29" s="18" t="s">
        <v>101</v>
      </c>
      <c r="D29" s="23" t="s">
        <v>140</v>
      </c>
      <c r="E29" s="18" t="s">
        <v>141</v>
      </c>
      <c r="F29" s="18" t="s">
        <v>81</v>
      </c>
      <c r="G29" s="18" t="s">
        <v>142</v>
      </c>
      <c r="H29" s="18" t="s">
        <v>143</v>
      </c>
      <c r="I29" s="18" t="s">
        <v>50</v>
      </c>
      <c r="J29" s="18" t="s">
        <v>106</v>
      </c>
      <c r="K29" s="18" t="s">
        <v>136</v>
      </c>
      <c r="L29" s="18">
        <v>65</v>
      </c>
      <c r="M29" s="18">
        <v>75</v>
      </c>
      <c r="N29" s="18">
        <v>75</v>
      </c>
      <c r="O29" s="18">
        <v>75</v>
      </c>
      <c r="P29" s="18">
        <f t="shared" si="11"/>
        <v>290</v>
      </c>
      <c r="Q29" s="18" t="s">
        <v>64</v>
      </c>
      <c r="R29" s="18" t="s">
        <v>144</v>
      </c>
      <c r="S29" s="18" t="s">
        <v>138</v>
      </c>
      <c r="T29" s="18" t="s">
        <v>110</v>
      </c>
      <c r="U29" s="18" t="s">
        <v>208</v>
      </c>
      <c r="V29" s="65">
        <f t="shared" si="9"/>
        <v>65</v>
      </c>
      <c r="W29" s="19">
        <v>34</v>
      </c>
      <c r="X29" s="77">
        <f t="shared" si="4"/>
        <v>0.52307692307692311</v>
      </c>
      <c r="Y29" s="18" t="s">
        <v>145</v>
      </c>
      <c r="Z29" s="18" t="s">
        <v>112</v>
      </c>
      <c r="AA29" s="26">
        <f t="shared" si="0"/>
        <v>75</v>
      </c>
      <c r="AB29" s="18">
        <v>134</v>
      </c>
      <c r="AC29" s="83">
        <f t="shared" si="5"/>
        <v>1</v>
      </c>
      <c r="AD29" s="18" t="s">
        <v>250</v>
      </c>
      <c r="AE29" s="18" t="s">
        <v>263</v>
      </c>
      <c r="AF29" s="26">
        <f t="shared" si="1"/>
        <v>75</v>
      </c>
      <c r="AG29" s="18">
        <v>90</v>
      </c>
      <c r="AH29" s="83">
        <f t="shared" si="6"/>
        <v>1</v>
      </c>
      <c r="AI29" s="18" t="s">
        <v>280</v>
      </c>
      <c r="AJ29" s="18" t="s">
        <v>285</v>
      </c>
      <c r="AK29" s="26">
        <f t="shared" si="2"/>
        <v>75</v>
      </c>
      <c r="AL29" s="18"/>
      <c r="AM29" s="18">
        <f t="shared" si="7"/>
        <v>0</v>
      </c>
      <c r="AN29" s="18"/>
      <c r="AO29" s="18"/>
      <c r="AP29" s="19">
        <f t="shared" si="3"/>
        <v>290</v>
      </c>
      <c r="AQ29" s="34">
        <f>SUM(W29,AB29,AG29,AL29)</f>
        <v>258</v>
      </c>
      <c r="AR29" s="77">
        <f t="shared" si="8"/>
        <v>0.8896551724137931</v>
      </c>
      <c r="AS29" s="18" t="s">
        <v>280</v>
      </c>
    </row>
    <row r="30" spans="1:45" s="27" customFormat="1" ht="87" x14ac:dyDescent="0.35">
      <c r="A30" s="19">
        <v>4</v>
      </c>
      <c r="B30" s="18" t="s">
        <v>43</v>
      </c>
      <c r="C30" s="18" t="s">
        <v>101</v>
      </c>
      <c r="D30" s="23" t="s">
        <v>146</v>
      </c>
      <c r="E30" s="18" t="s">
        <v>147</v>
      </c>
      <c r="F30" s="18" t="s">
        <v>81</v>
      </c>
      <c r="G30" s="18" t="s">
        <v>148</v>
      </c>
      <c r="H30" s="18" t="s">
        <v>149</v>
      </c>
      <c r="I30" s="18" t="s">
        <v>50</v>
      </c>
      <c r="J30" s="18" t="s">
        <v>106</v>
      </c>
      <c r="K30" s="18" t="s">
        <v>136</v>
      </c>
      <c r="L30" s="18">
        <v>12</v>
      </c>
      <c r="M30" s="18">
        <v>24</v>
      </c>
      <c r="N30" s="18">
        <v>24</v>
      </c>
      <c r="O30" s="18">
        <v>17</v>
      </c>
      <c r="P30" s="18">
        <f t="shared" si="11"/>
        <v>77</v>
      </c>
      <c r="Q30" s="18" t="s">
        <v>64</v>
      </c>
      <c r="R30" s="18" t="s">
        <v>150</v>
      </c>
      <c r="S30" s="18" t="s">
        <v>138</v>
      </c>
      <c r="T30" s="18" t="s">
        <v>110</v>
      </c>
      <c r="U30" s="18" t="s">
        <v>208</v>
      </c>
      <c r="V30" s="65">
        <f t="shared" si="9"/>
        <v>12</v>
      </c>
      <c r="W30" s="19">
        <v>0</v>
      </c>
      <c r="X30" s="77">
        <f t="shared" si="4"/>
        <v>0</v>
      </c>
      <c r="Y30" s="18" t="s">
        <v>126</v>
      </c>
      <c r="Z30" s="18" t="s">
        <v>112</v>
      </c>
      <c r="AA30" s="26">
        <f t="shared" si="0"/>
        <v>24</v>
      </c>
      <c r="AB30" s="18">
        <v>30</v>
      </c>
      <c r="AC30" s="83">
        <f t="shared" si="5"/>
        <v>1</v>
      </c>
      <c r="AD30" s="18" t="s">
        <v>251</v>
      </c>
      <c r="AE30" s="18" t="s">
        <v>263</v>
      </c>
      <c r="AF30" s="26">
        <f t="shared" si="1"/>
        <v>24</v>
      </c>
      <c r="AG30" s="18">
        <v>80</v>
      </c>
      <c r="AH30" s="83">
        <f t="shared" si="6"/>
        <v>1</v>
      </c>
      <c r="AI30" s="18" t="s">
        <v>281</v>
      </c>
      <c r="AJ30" s="18" t="s">
        <v>285</v>
      </c>
      <c r="AK30" s="26">
        <f t="shared" si="2"/>
        <v>17</v>
      </c>
      <c r="AL30" s="18"/>
      <c r="AM30" s="18">
        <f t="shared" si="7"/>
        <v>0</v>
      </c>
      <c r="AN30" s="18"/>
      <c r="AO30" s="18"/>
      <c r="AP30" s="19">
        <f t="shared" si="3"/>
        <v>77</v>
      </c>
      <c r="AQ30" s="34">
        <f t="shared" si="12"/>
        <v>110</v>
      </c>
      <c r="AR30" s="77">
        <f t="shared" si="8"/>
        <v>1</v>
      </c>
      <c r="AS30" s="18" t="s">
        <v>281</v>
      </c>
    </row>
    <row r="31" spans="1:45" s="5" customFormat="1" ht="15.5" x14ac:dyDescent="0.35">
      <c r="A31" s="10"/>
      <c r="B31" s="10"/>
      <c r="C31" s="10"/>
      <c r="D31" s="10"/>
      <c r="E31" s="13" t="s">
        <v>151</v>
      </c>
      <c r="F31" s="10"/>
      <c r="G31" s="10"/>
      <c r="H31" s="10"/>
      <c r="I31" s="10"/>
      <c r="J31" s="10"/>
      <c r="K31" s="10"/>
      <c r="L31" s="15"/>
      <c r="M31" s="15"/>
      <c r="N31" s="15"/>
      <c r="O31" s="15"/>
      <c r="P31" s="15"/>
      <c r="Q31" s="10"/>
      <c r="R31" s="10"/>
      <c r="S31" s="10"/>
      <c r="T31" s="10"/>
      <c r="U31" s="10"/>
      <c r="V31" s="66"/>
      <c r="W31" s="66"/>
      <c r="X31" s="78">
        <f>AVERAGE(X15:X30)*80%</f>
        <v>0.37390021659736472</v>
      </c>
      <c r="Y31" s="15"/>
      <c r="Z31" s="15"/>
      <c r="AA31" s="15"/>
      <c r="AB31" s="15"/>
      <c r="AC31" s="89">
        <f>AVERAGE(AC15:AC30)*80%</f>
        <v>0.45773214580518196</v>
      </c>
      <c r="AD31" s="15"/>
      <c r="AE31" s="15"/>
      <c r="AF31" s="15"/>
      <c r="AG31" s="15"/>
      <c r="AH31" s="89">
        <f>AVERAGE(AH15:AH30)*80%</f>
        <v>0.59422315011792837</v>
      </c>
      <c r="AI31" s="15"/>
      <c r="AJ31" s="15"/>
      <c r="AK31" s="15"/>
      <c r="AL31" s="15"/>
      <c r="AM31" s="15">
        <f>AVERAGE(AM15:AM30)*80%</f>
        <v>0</v>
      </c>
      <c r="AN31" s="10"/>
      <c r="AO31" s="10"/>
      <c r="AP31" s="66"/>
      <c r="AQ31" s="85"/>
      <c r="AR31" s="78">
        <f>AVERAGE(AR15:AR30)*80%</f>
        <v>0.35706462904348302</v>
      </c>
      <c r="AS31" s="10"/>
    </row>
    <row r="32" spans="1:45" s="52" customFormat="1" ht="105" customHeight="1" x14ac:dyDescent="0.35">
      <c r="A32" s="33">
        <v>7</v>
      </c>
      <c r="B32" s="24" t="s">
        <v>152</v>
      </c>
      <c r="C32" s="24" t="s">
        <v>153</v>
      </c>
      <c r="D32" s="39" t="s">
        <v>154</v>
      </c>
      <c r="E32" s="40" t="s">
        <v>155</v>
      </c>
      <c r="F32" s="40" t="s">
        <v>156</v>
      </c>
      <c r="G32" s="40" t="s">
        <v>157</v>
      </c>
      <c r="H32" s="40" t="s">
        <v>158</v>
      </c>
      <c r="I32" s="41" t="s">
        <v>159</v>
      </c>
      <c r="J32" s="40" t="s">
        <v>160</v>
      </c>
      <c r="K32" s="40" t="s">
        <v>161</v>
      </c>
      <c r="L32" s="42" t="s">
        <v>162</v>
      </c>
      <c r="M32" s="43">
        <v>0.8</v>
      </c>
      <c r="N32" s="42" t="s">
        <v>162</v>
      </c>
      <c r="O32" s="44">
        <v>0.8</v>
      </c>
      <c r="P32" s="44">
        <v>0.8</v>
      </c>
      <c r="Q32" s="45" t="s">
        <v>163</v>
      </c>
      <c r="R32" s="45" t="s">
        <v>164</v>
      </c>
      <c r="S32" s="40" t="s">
        <v>165</v>
      </c>
      <c r="T32" s="40" t="s">
        <v>166</v>
      </c>
      <c r="U32" s="46" t="s">
        <v>167</v>
      </c>
      <c r="V32" s="67" t="s">
        <v>162</v>
      </c>
      <c r="W32" s="33" t="s">
        <v>162</v>
      </c>
      <c r="X32" s="50" t="s">
        <v>162</v>
      </c>
      <c r="Y32" s="24" t="s">
        <v>100</v>
      </c>
      <c r="Z32" s="24" t="s">
        <v>162</v>
      </c>
      <c r="AA32" s="48">
        <f>M32</f>
        <v>0.8</v>
      </c>
      <c r="AB32" s="49">
        <v>0.85</v>
      </c>
      <c r="AC32" s="50">
        <f t="shared" ref="AC32:AC38" si="13">IF(AB32/AA32&gt;100%,100%,AB32/AA32)</f>
        <v>1</v>
      </c>
      <c r="AD32" s="24" t="s">
        <v>255</v>
      </c>
      <c r="AE32" s="24" t="s">
        <v>256</v>
      </c>
      <c r="AF32" s="47" t="s">
        <v>162</v>
      </c>
      <c r="AG32" s="24" t="s">
        <v>162</v>
      </c>
      <c r="AH32" s="24" t="s">
        <v>162</v>
      </c>
      <c r="AI32" s="24" t="s">
        <v>162</v>
      </c>
      <c r="AJ32" s="24" t="s">
        <v>162</v>
      </c>
      <c r="AK32" s="48">
        <f>O32</f>
        <v>0.8</v>
      </c>
      <c r="AL32" s="24"/>
      <c r="AM32" s="50">
        <f t="shared" ref="AM32:AM38" si="14">IF(AL32/AK32&gt;100%,100%,AL32/AK32)</f>
        <v>0</v>
      </c>
      <c r="AN32" s="24"/>
      <c r="AO32" s="24"/>
      <c r="AP32" s="62">
        <f>P32</f>
        <v>0.8</v>
      </c>
      <c r="AQ32" s="86">
        <f>AVERAGE(AB32,AL32)</f>
        <v>0.85</v>
      </c>
      <c r="AR32" s="50">
        <f t="shared" ref="AR32:AR38" si="15">IF(AQ32/AP32&gt;100%,100%,AQ32/AP32)</f>
        <v>1</v>
      </c>
      <c r="AS32" s="24" t="s">
        <v>255</v>
      </c>
    </row>
    <row r="33" spans="1:45" s="52" customFormat="1" ht="101.5" x14ac:dyDescent="0.35">
      <c r="A33" s="33">
        <v>7</v>
      </c>
      <c r="B33" s="24" t="s">
        <v>152</v>
      </c>
      <c r="C33" s="24" t="s">
        <v>153</v>
      </c>
      <c r="D33" s="53" t="s">
        <v>168</v>
      </c>
      <c r="E33" s="45" t="s">
        <v>169</v>
      </c>
      <c r="F33" s="45" t="s">
        <v>156</v>
      </c>
      <c r="G33" s="45" t="s">
        <v>170</v>
      </c>
      <c r="H33" s="45" t="s">
        <v>171</v>
      </c>
      <c r="I33" s="45" t="s">
        <v>172</v>
      </c>
      <c r="J33" s="45" t="s">
        <v>160</v>
      </c>
      <c r="K33" s="45" t="s">
        <v>173</v>
      </c>
      <c r="L33" s="54">
        <v>1</v>
      </c>
      <c r="M33" s="54">
        <v>1</v>
      </c>
      <c r="N33" s="54">
        <v>1</v>
      </c>
      <c r="O33" s="55">
        <v>1</v>
      </c>
      <c r="P33" s="55">
        <v>1</v>
      </c>
      <c r="Q33" s="45" t="s">
        <v>163</v>
      </c>
      <c r="R33" s="45" t="s">
        <v>174</v>
      </c>
      <c r="S33" s="45" t="s">
        <v>175</v>
      </c>
      <c r="T33" s="40" t="s">
        <v>166</v>
      </c>
      <c r="U33" s="46" t="s">
        <v>176</v>
      </c>
      <c r="V33" s="68">
        <v>1</v>
      </c>
      <c r="W33" s="69">
        <v>1</v>
      </c>
      <c r="X33" s="50">
        <f t="shared" ref="X33:X38" si="16">IF(W33/V33&gt;100%,100%,W33/V33)</f>
        <v>1</v>
      </c>
      <c r="Y33" s="24" t="s">
        <v>177</v>
      </c>
      <c r="Z33" s="45" t="s">
        <v>228</v>
      </c>
      <c r="AA33" s="48">
        <f t="shared" ref="AA33:AA38" si="17">M33</f>
        <v>1</v>
      </c>
      <c r="AB33" s="51">
        <v>1</v>
      </c>
      <c r="AC33" s="50">
        <f t="shared" si="13"/>
        <v>1</v>
      </c>
      <c r="AD33" s="24" t="s">
        <v>177</v>
      </c>
      <c r="AE33" s="24" t="s">
        <v>228</v>
      </c>
      <c r="AF33" s="48">
        <f>N33</f>
        <v>1</v>
      </c>
      <c r="AG33" s="51">
        <v>1</v>
      </c>
      <c r="AH33" s="50">
        <f t="shared" ref="AH33:AH35" si="18">IF(AG33/AF33&gt;100%,100%,AG33/AF33)</f>
        <v>1</v>
      </c>
      <c r="AI33" s="24" t="s">
        <v>177</v>
      </c>
      <c r="AJ33" s="24" t="s">
        <v>291</v>
      </c>
      <c r="AK33" s="48">
        <f t="shared" ref="AK33:AK38" si="19">O33</f>
        <v>1</v>
      </c>
      <c r="AL33" s="56"/>
      <c r="AM33" s="50">
        <f t="shared" si="14"/>
        <v>0</v>
      </c>
      <c r="AN33" s="24"/>
      <c r="AO33" s="24"/>
      <c r="AP33" s="62">
        <f t="shared" ref="AP33:AP38" si="20">P33</f>
        <v>1</v>
      </c>
      <c r="AQ33" s="86">
        <f>AVERAGE(W33,AB33,AG33,AL33)</f>
        <v>1</v>
      </c>
      <c r="AR33" s="50">
        <f t="shared" si="15"/>
        <v>1</v>
      </c>
      <c r="AS33" s="24" t="s">
        <v>286</v>
      </c>
    </row>
    <row r="34" spans="1:45" s="52" customFormat="1" ht="130.5" x14ac:dyDescent="0.35">
      <c r="A34" s="33">
        <v>7</v>
      </c>
      <c r="B34" s="24" t="s">
        <v>152</v>
      </c>
      <c r="C34" s="24" t="s">
        <v>178</v>
      </c>
      <c r="D34" s="53" t="s">
        <v>179</v>
      </c>
      <c r="E34" s="45" t="s">
        <v>180</v>
      </c>
      <c r="F34" s="45" t="s">
        <v>156</v>
      </c>
      <c r="G34" s="45" t="s">
        <v>181</v>
      </c>
      <c r="H34" s="45" t="s">
        <v>182</v>
      </c>
      <c r="I34" s="45" t="s">
        <v>172</v>
      </c>
      <c r="J34" s="45" t="s">
        <v>160</v>
      </c>
      <c r="K34" s="45" t="s">
        <v>183</v>
      </c>
      <c r="L34" s="42" t="s">
        <v>162</v>
      </c>
      <c r="M34" s="43">
        <v>1</v>
      </c>
      <c r="N34" s="43">
        <v>1</v>
      </c>
      <c r="O34" s="44">
        <v>1</v>
      </c>
      <c r="P34" s="44">
        <v>1</v>
      </c>
      <c r="Q34" s="45" t="s">
        <v>163</v>
      </c>
      <c r="R34" s="45" t="s">
        <v>184</v>
      </c>
      <c r="S34" s="45" t="s">
        <v>185</v>
      </c>
      <c r="T34" s="40" t="s">
        <v>166</v>
      </c>
      <c r="U34" s="46" t="s">
        <v>186</v>
      </c>
      <c r="V34" s="68" t="s">
        <v>162</v>
      </c>
      <c r="W34" s="33" t="s">
        <v>162</v>
      </c>
      <c r="X34" s="50" t="s">
        <v>162</v>
      </c>
      <c r="Y34" s="24" t="s">
        <v>100</v>
      </c>
      <c r="Z34" s="24" t="s">
        <v>162</v>
      </c>
      <c r="AA34" s="48">
        <f t="shared" si="17"/>
        <v>1</v>
      </c>
      <c r="AB34" s="91">
        <v>1</v>
      </c>
      <c r="AC34" s="92">
        <f t="shared" si="13"/>
        <v>1</v>
      </c>
      <c r="AD34" s="25" t="s">
        <v>259</v>
      </c>
      <c r="AE34" s="24" t="s">
        <v>260</v>
      </c>
      <c r="AF34" s="48">
        <f t="shared" ref="AF34:AF35" si="21">N34</f>
        <v>1</v>
      </c>
      <c r="AG34" s="51">
        <v>1</v>
      </c>
      <c r="AH34" s="50">
        <f t="shared" si="18"/>
        <v>1</v>
      </c>
      <c r="AI34" s="24" t="s">
        <v>287</v>
      </c>
      <c r="AJ34" s="24" t="s">
        <v>288</v>
      </c>
      <c r="AK34" s="48">
        <f t="shared" si="19"/>
        <v>1</v>
      </c>
      <c r="AL34" s="24"/>
      <c r="AM34" s="50">
        <f t="shared" si="14"/>
        <v>0</v>
      </c>
      <c r="AN34" s="24"/>
      <c r="AO34" s="24"/>
      <c r="AP34" s="62">
        <f t="shared" si="20"/>
        <v>1</v>
      </c>
      <c r="AQ34" s="86">
        <f>AVERAGE(AB34,AG34,AL34)</f>
        <v>1</v>
      </c>
      <c r="AR34" s="50">
        <f t="shared" si="15"/>
        <v>1</v>
      </c>
      <c r="AS34" s="24" t="s">
        <v>287</v>
      </c>
    </row>
    <row r="35" spans="1:45" s="52" customFormat="1" ht="101.5" x14ac:dyDescent="0.35">
      <c r="A35" s="33">
        <v>7</v>
      </c>
      <c r="B35" s="24" t="s">
        <v>152</v>
      </c>
      <c r="C35" s="24" t="s">
        <v>153</v>
      </c>
      <c r="D35" s="53" t="s">
        <v>187</v>
      </c>
      <c r="E35" s="45" t="s">
        <v>188</v>
      </c>
      <c r="F35" s="45" t="s">
        <v>156</v>
      </c>
      <c r="G35" s="45" t="s">
        <v>189</v>
      </c>
      <c r="H35" s="45" t="s">
        <v>190</v>
      </c>
      <c r="I35" s="45" t="s">
        <v>172</v>
      </c>
      <c r="J35" s="45" t="s">
        <v>84</v>
      </c>
      <c r="K35" s="45" t="s">
        <v>189</v>
      </c>
      <c r="L35" s="43">
        <v>1</v>
      </c>
      <c r="M35" s="42" t="s">
        <v>162</v>
      </c>
      <c r="N35" s="43">
        <v>1</v>
      </c>
      <c r="O35" s="44" t="s">
        <v>162</v>
      </c>
      <c r="P35" s="44">
        <v>1</v>
      </c>
      <c r="Q35" s="45" t="s">
        <v>64</v>
      </c>
      <c r="R35" s="45" t="s">
        <v>191</v>
      </c>
      <c r="S35" s="45" t="s">
        <v>191</v>
      </c>
      <c r="T35" s="40" t="s">
        <v>166</v>
      </c>
      <c r="U35" s="46" t="s">
        <v>176</v>
      </c>
      <c r="V35" s="68">
        <v>1</v>
      </c>
      <c r="W35" s="69">
        <v>1</v>
      </c>
      <c r="X35" s="50">
        <f t="shared" si="16"/>
        <v>1</v>
      </c>
      <c r="Y35" s="24" t="s">
        <v>229</v>
      </c>
      <c r="Z35" s="45" t="s">
        <v>230</v>
      </c>
      <c r="AA35" s="48" t="str">
        <f t="shared" si="17"/>
        <v>No programada</v>
      </c>
      <c r="AB35" s="51" t="s">
        <v>162</v>
      </c>
      <c r="AC35" s="50" t="s">
        <v>162</v>
      </c>
      <c r="AD35" s="24" t="s">
        <v>162</v>
      </c>
      <c r="AE35" s="24" t="s">
        <v>162</v>
      </c>
      <c r="AF35" s="48">
        <f t="shared" si="21"/>
        <v>1</v>
      </c>
      <c r="AG35" s="51">
        <v>1</v>
      </c>
      <c r="AH35" s="50">
        <f t="shared" si="18"/>
        <v>1</v>
      </c>
      <c r="AI35" s="24" t="s">
        <v>265</v>
      </c>
      <c r="AJ35" s="24" t="s">
        <v>266</v>
      </c>
      <c r="AK35" s="48" t="str">
        <f t="shared" si="19"/>
        <v>No programada</v>
      </c>
      <c r="AL35" s="28" t="s">
        <v>162</v>
      </c>
      <c r="AM35" s="28" t="s">
        <v>162</v>
      </c>
      <c r="AN35" s="28" t="s">
        <v>162</v>
      </c>
      <c r="AO35" s="28" t="s">
        <v>162</v>
      </c>
      <c r="AP35" s="62">
        <f t="shared" si="20"/>
        <v>1</v>
      </c>
      <c r="AQ35" s="86">
        <f>AVERAGE(AB35,AG35,AL35)</f>
        <v>1</v>
      </c>
      <c r="AR35" s="50">
        <f t="shared" si="15"/>
        <v>1</v>
      </c>
      <c r="AS35" s="24" t="s">
        <v>265</v>
      </c>
    </row>
    <row r="36" spans="1:45" s="52" customFormat="1" ht="101.5" x14ac:dyDescent="0.35">
      <c r="A36" s="33">
        <v>7</v>
      </c>
      <c r="B36" s="24" t="s">
        <v>152</v>
      </c>
      <c r="C36" s="24" t="s">
        <v>153</v>
      </c>
      <c r="D36" s="53" t="s">
        <v>192</v>
      </c>
      <c r="E36" s="24" t="s">
        <v>193</v>
      </c>
      <c r="F36" s="24" t="s">
        <v>156</v>
      </c>
      <c r="G36" s="24" t="s">
        <v>194</v>
      </c>
      <c r="H36" s="24" t="s">
        <v>195</v>
      </c>
      <c r="I36" s="24" t="s">
        <v>196</v>
      </c>
      <c r="J36" s="25" t="s">
        <v>106</v>
      </c>
      <c r="K36" s="24" t="s">
        <v>194</v>
      </c>
      <c r="L36" s="57">
        <v>0</v>
      </c>
      <c r="M36" s="57">
        <v>1</v>
      </c>
      <c r="N36" s="57">
        <v>0</v>
      </c>
      <c r="O36" s="57">
        <v>1</v>
      </c>
      <c r="P36" s="57">
        <v>2</v>
      </c>
      <c r="Q36" s="24" t="s">
        <v>64</v>
      </c>
      <c r="R36" s="58" t="s">
        <v>191</v>
      </c>
      <c r="S36" s="58" t="s">
        <v>191</v>
      </c>
      <c r="T36" s="24" t="s">
        <v>197</v>
      </c>
      <c r="U36" s="59" t="s">
        <v>162</v>
      </c>
      <c r="V36" s="67" t="s">
        <v>162</v>
      </c>
      <c r="W36" s="67" t="s">
        <v>162</v>
      </c>
      <c r="X36" s="50" t="s">
        <v>162</v>
      </c>
      <c r="Y36" s="24" t="s">
        <v>100</v>
      </c>
      <c r="Z36" s="59" t="s">
        <v>162</v>
      </c>
      <c r="AA36" s="60">
        <f t="shared" si="17"/>
        <v>1</v>
      </c>
      <c r="AB36" s="61">
        <v>1</v>
      </c>
      <c r="AC36" s="50">
        <f t="shared" si="13"/>
        <v>1</v>
      </c>
      <c r="AD36" s="24" t="s">
        <v>253</v>
      </c>
      <c r="AE36" s="59" t="s">
        <v>254</v>
      </c>
      <c r="AF36" s="59" t="s">
        <v>162</v>
      </c>
      <c r="AG36" s="95" t="s">
        <v>162</v>
      </c>
      <c r="AH36" s="59" t="s">
        <v>162</v>
      </c>
      <c r="AI36" s="59" t="s">
        <v>162</v>
      </c>
      <c r="AJ36" s="60" t="s">
        <v>162</v>
      </c>
      <c r="AK36" s="48">
        <f t="shared" si="19"/>
        <v>1</v>
      </c>
      <c r="AL36" s="61"/>
      <c r="AM36" s="50">
        <f t="shared" si="14"/>
        <v>0</v>
      </c>
      <c r="AN36" s="24"/>
      <c r="AO36" s="59"/>
      <c r="AP36" s="73">
        <f t="shared" si="20"/>
        <v>2</v>
      </c>
      <c r="AQ36" s="57">
        <f>SUM(AB36,AL36)</f>
        <v>1</v>
      </c>
      <c r="AR36" s="50">
        <f t="shared" si="15"/>
        <v>0.5</v>
      </c>
      <c r="AS36" s="24" t="s">
        <v>162</v>
      </c>
    </row>
    <row r="37" spans="1:45" s="52" customFormat="1" ht="87" x14ac:dyDescent="0.35">
      <c r="A37" s="33">
        <v>5</v>
      </c>
      <c r="B37" s="24" t="s">
        <v>198</v>
      </c>
      <c r="C37" s="24" t="s">
        <v>199</v>
      </c>
      <c r="D37" s="53" t="s">
        <v>200</v>
      </c>
      <c r="E37" s="45" t="s">
        <v>201</v>
      </c>
      <c r="F37" s="45" t="s">
        <v>156</v>
      </c>
      <c r="G37" s="45" t="s">
        <v>202</v>
      </c>
      <c r="H37" s="45" t="s">
        <v>203</v>
      </c>
      <c r="I37" s="45" t="s">
        <v>204</v>
      </c>
      <c r="J37" s="45" t="s">
        <v>106</v>
      </c>
      <c r="K37" s="45" t="s">
        <v>205</v>
      </c>
      <c r="L37" s="43">
        <v>1</v>
      </c>
      <c r="M37" s="43">
        <v>0</v>
      </c>
      <c r="N37" s="43">
        <v>0</v>
      </c>
      <c r="O37" s="44">
        <v>0</v>
      </c>
      <c r="P37" s="44">
        <v>1</v>
      </c>
      <c r="Q37" s="45" t="s">
        <v>64</v>
      </c>
      <c r="R37" s="45" t="s">
        <v>206</v>
      </c>
      <c r="S37" s="45" t="s">
        <v>207</v>
      </c>
      <c r="T37" s="40" t="s">
        <v>208</v>
      </c>
      <c r="U37" s="46" t="s">
        <v>209</v>
      </c>
      <c r="V37" s="62">
        <v>1</v>
      </c>
      <c r="W37" s="62">
        <v>1</v>
      </c>
      <c r="X37" s="50">
        <f t="shared" si="16"/>
        <v>1</v>
      </c>
      <c r="Y37" s="48" t="s">
        <v>232</v>
      </c>
      <c r="Z37" s="45" t="s">
        <v>231</v>
      </c>
      <c r="AA37" s="28" t="s">
        <v>162</v>
      </c>
      <c r="AB37" s="28" t="s">
        <v>162</v>
      </c>
      <c r="AC37" s="28" t="s">
        <v>162</v>
      </c>
      <c r="AD37" s="28" t="s">
        <v>162</v>
      </c>
      <c r="AE37" s="28" t="s">
        <v>162</v>
      </c>
      <c r="AF37" s="28" t="s">
        <v>162</v>
      </c>
      <c r="AG37" s="96" t="s">
        <v>162</v>
      </c>
      <c r="AH37" s="28" t="s">
        <v>162</v>
      </c>
      <c r="AI37" s="28" t="s">
        <v>162</v>
      </c>
      <c r="AJ37" s="28" t="s">
        <v>162</v>
      </c>
      <c r="AK37" s="28" t="s">
        <v>162</v>
      </c>
      <c r="AL37" s="28" t="s">
        <v>162</v>
      </c>
      <c r="AM37" s="28" t="s">
        <v>162</v>
      </c>
      <c r="AN37" s="28" t="s">
        <v>162</v>
      </c>
      <c r="AO37" s="28" t="s">
        <v>162</v>
      </c>
      <c r="AP37" s="62">
        <f t="shared" si="20"/>
        <v>1</v>
      </c>
      <c r="AQ37" s="86">
        <v>1</v>
      </c>
      <c r="AR37" s="50">
        <f t="shared" si="15"/>
        <v>1</v>
      </c>
      <c r="AS37" s="48" t="s">
        <v>162</v>
      </c>
    </row>
    <row r="38" spans="1:45" s="52" customFormat="1" ht="145" x14ac:dyDescent="0.35">
      <c r="A38" s="33">
        <v>5</v>
      </c>
      <c r="B38" s="24" t="s">
        <v>198</v>
      </c>
      <c r="C38" s="24" t="s">
        <v>199</v>
      </c>
      <c r="D38" s="53" t="s">
        <v>210</v>
      </c>
      <c r="E38" s="45" t="s">
        <v>211</v>
      </c>
      <c r="F38" s="45" t="s">
        <v>156</v>
      </c>
      <c r="G38" s="45" t="s">
        <v>212</v>
      </c>
      <c r="H38" s="45" t="s">
        <v>213</v>
      </c>
      <c r="I38" s="45" t="s">
        <v>196</v>
      </c>
      <c r="J38" s="45" t="s">
        <v>84</v>
      </c>
      <c r="K38" s="45" t="s">
        <v>214</v>
      </c>
      <c r="L38" s="43">
        <v>1</v>
      </c>
      <c r="M38" s="43">
        <v>1</v>
      </c>
      <c r="N38" s="43">
        <v>1</v>
      </c>
      <c r="O38" s="43">
        <v>1</v>
      </c>
      <c r="P38" s="43">
        <v>1</v>
      </c>
      <c r="Q38" s="45" t="s">
        <v>215</v>
      </c>
      <c r="R38" s="45" t="s">
        <v>216</v>
      </c>
      <c r="S38" s="45" t="s">
        <v>207</v>
      </c>
      <c r="T38" s="40" t="s">
        <v>208</v>
      </c>
      <c r="U38" s="46" t="s">
        <v>209</v>
      </c>
      <c r="V38" s="62">
        <v>1</v>
      </c>
      <c r="W38" s="50">
        <v>0.68289999999999995</v>
      </c>
      <c r="X38" s="50">
        <f t="shared" si="16"/>
        <v>0.68289999999999995</v>
      </c>
      <c r="Y38" s="48" t="s">
        <v>233</v>
      </c>
      <c r="Z38" s="45" t="s">
        <v>231</v>
      </c>
      <c r="AA38" s="48">
        <f t="shared" si="17"/>
        <v>1</v>
      </c>
      <c r="AB38" s="50">
        <v>0.89119999999999999</v>
      </c>
      <c r="AC38" s="50">
        <f t="shared" si="13"/>
        <v>0.89119999999999999</v>
      </c>
      <c r="AD38" s="48" t="s">
        <v>257</v>
      </c>
      <c r="AE38" s="48" t="s">
        <v>258</v>
      </c>
      <c r="AF38" s="48">
        <f t="shared" ref="AF38" si="22">N38</f>
        <v>1</v>
      </c>
      <c r="AG38" s="49">
        <f>62/77</f>
        <v>0.80519480519480524</v>
      </c>
      <c r="AH38" s="50">
        <f t="shared" ref="AH38" si="23">IF(AG38/AF38&gt;100%,100%,AG38/AF38)</f>
        <v>0.80519480519480524</v>
      </c>
      <c r="AI38" s="48" t="s">
        <v>292</v>
      </c>
      <c r="AJ38" s="48" t="s">
        <v>289</v>
      </c>
      <c r="AK38" s="48">
        <f t="shared" si="19"/>
        <v>1</v>
      </c>
      <c r="AL38" s="48"/>
      <c r="AM38" s="50">
        <f t="shared" si="14"/>
        <v>0</v>
      </c>
      <c r="AN38" s="48"/>
      <c r="AO38" s="48"/>
      <c r="AP38" s="62">
        <f t="shared" si="20"/>
        <v>1</v>
      </c>
      <c r="AQ38" s="87">
        <f>AVERAGE(W38,AB38,AG38,AL38)</f>
        <v>0.79309826839826847</v>
      </c>
      <c r="AR38" s="50">
        <f t="shared" si="15"/>
        <v>0.79309826839826847</v>
      </c>
      <c r="AS38" s="48" t="s">
        <v>290</v>
      </c>
    </row>
    <row r="39" spans="1:45" s="5" customFormat="1" ht="15.5" x14ac:dyDescent="0.35">
      <c r="A39" s="10"/>
      <c r="B39" s="10"/>
      <c r="C39" s="10"/>
      <c r="D39" s="10"/>
      <c r="E39" s="11" t="s">
        <v>217</v>
      </c>
      <c r="F39" s="11"/>
      <c r="G39" s="11"/>
      <c r="H39" s="11"/>
      <c r="I39" s="11"/>
      <c r="J39" s="11"/>
      <c r="K39" s="11"/>
      <c r="L39" s="12"/>
      <c r="M39" s="12"/>
      <c r="N39" s="12"/>
      <c r="O39" s="12"/>
      <c r="P39" s="12"/>
      <c r="Q39" s="11"/>
      <c r="R39" s="10"/>
      <c r="S39" s="10"/>
      <c r="T39" s="10"/>
      <c r="U39" s="10"/>
      <c r="V39" s="70"/>
      <c r="W39" s="70"/>
      <c r="X39" s="78">
        <f>AVERAGE(X32:X38)*20%</f>
        <v>0.184145</v>
      </c>
      <c r="Y39" s="10"/>
      <c r="Z39" s="10"/>
      <c r="AA39" s="12"/>
      <c r="AB39" s="12"/>
      <c r="AC39" s="88">
        <f>AVERAGE(AC32:AC38)*20%</f>
        <v>0.19564799999999999</v>
      </c>
      <c r="AD39" s="10"/>
      <c r="AE39" s="10"/>
      <c r="AF39" s="12"/>
      <c r="AG39" s="12"/>
      <c r="AH39" s="88">
        <f>AVERAGE(AH32:AH38)*20%</f>
        <v>0.19025974025974027</v>
      </c>
      <c r="AI39" s="10"/>
      <c r="AJ39" s="10"/>
      <c r="AK39" s="12"/>
      <c r="AL39" s="12"/>
      <c r="AM39" s="14">
        <f>AVERAGE(AM32:AM38)*20%</f>
        <v>0</v>
      </c>
      <c r="AN39" s="10"/>
      <c r="AO39" s="10"/>
      <c r="AP39" s="70"/>
      <c r="AQ39" s="70"/>
      <c r="AR39" s="78">
        <f>AVERAGE(AR32:AR38)*20%</f>
        <v>0.17980280766852197</v>
      </c>
      <c r="AS39" s="10"/>
    </row>
    <row r="40" spans="1:45" s="9" customFormat="1" ht="18.5" x14ac:dyDescent="0.45">
      <c r="A40" s="6"/>
      <c r="B40" s="6"/>
      <c r="C40" s="6"/>
      <c r="D40" s="6"/>
      <c r="E40" s="7" t="s">
        <v>218</v>
      </c>
      <c r="F40" s="6"/>
      <c r="G40" s="6"/>
      <c r="H40" s="6"/>
      <c r="I40" s="6"/>
      <c r="J40" s="6"/>
      <c r="K40" s="6"/>
      <c r="L40" s="8"/>
      <c r="M40" s="8"/>
      <c r="N40" s="8"/>
      <c r="O40" s="8"/>
      <c r="P40" s="8"/>
      <c r="Q40" s="6"/>
      <c r="R40" s="6"/>
      <c r="S40" s="6"/>
      <c r="T40" s="6"/>
      <c r="U40" s="6"/>
      <c r="V40" s="71"/>
      <c r="W40" s="71"/>
      <c r="X40" s="79">
        <f>X31+X39</f>
        <v>0.55804521659736472</v>
      </c>
      <c r="Y40" s="6"/>
      <c r="Z40" s="6"/>
      <c r="AA40" s="8"/>
      <c r="AB40" s="8"/>
      <c r="AC40" s="90">
        <f>AC31+AC39</f>
        <v>0.653380145805182</v>
      </c>
      <c r="AD40" s="6"/>
      <c r="AE40" s="6"/>
      <c r="AF40" s="8"/>
      <c r="AG40" s="8"/>
      <c r="AH40" s="90">
        <f>AH31+AH39</f>
        <v>0.78448289037766861</v>
      </c>
      <c r="AI40" s="6"/>
      <c r="AJ40" s="6"/>
      <c r="AK40" s="8"/>
      <c r="AL40" s="8"/>
      <c r="AM40" s="16">
        <f>AM31+AM39</f>
        <v>0</v>
      </c>
      <c r="AN40" s="6"/>
      <c r="AO40" s="6"/>
      <c r="AP40" s="71"/>
      <c r="AQ40" s="71"/>
      <c r="AR40" s="79">
        <f>AR31+AR39</f>
        <v>0.53686743671200499</v>
      </c>
      <c r="AS40" s="6"/>
    </row>
  </sheetData>
  <mergeCells count="19">
    <mergeCell ref="R12:U13"/>
    <mergeCell ref="F4:K4"/>
    <mergeCell ref="H5:K5"/>
    <mergeCell ref="H6:K6"/>
    <mergeCell ref="H7:K7"/>
    <mergeCell ref="H8:K8"/>
    <mergeCell ref="H9:K9"/>
    <mergeCell ref="A12:B13"/>
    <mergeCell ref="C12:C14"/>
    <mergeCell ref="A1:K1"/>
    <mergeCell ref="L1:P1"/>
    <mergeCell ref="D12:F13"/>
    <mergeCell ref="G12:Q13"/>
    <mergeCell ref="A2:K2"/>
    <mergeCell ref="V12:Z13"/>
    <mergeCell ref="AA12:AE13"/>
    <mergeCell ref="AF12:AJ13"/>
    <mergeCell ref="AK12:AO13"/>
    <mergeCell ref="AP12:AS13"/>
  </mergeCells>
  <phoneticPr fontId="14" type="noConversion"/>
  <dataValidations count="1">
    <dataValidation allowBlank="1" showInputMessage="1" showErrorMessage="1" error="Escriba un texto " promptTitle="Cualquier contenido" sqref="F14 F3:F11"/>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14:formula1>
            <xm:f>Listas!$A$2:$A$4</xm:f>
          </x14:formula1>
          <xm:sqref>F12:F13 F1 F15:F31 F39:F1048576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11.453125" defaultRowHeight="14.5" x14ac:dyDescent="0.35"/>
  <cols>
    <col min="1" max="1" width="34.54296875" bestFit="1" customWidth="1"/>
  </cols>
  <sheetData>
    <row r="1" spans="1:1" x14ac:dyDescent="0.35">
      <c r="A1" t="s">
        <v>22</v>
      </c>
    </row>
    <row r="2" spans="1:1" x14ac:dyDescent="0.35">
      <c r="A2" t="s">
        <v>81</v>
      </c>
    </row>
    <row r="3" spans="1:1" x14ac:dyDescent="0.35">
      <c r="A3" t="s">
        <v>47</v>
      </c>
    </row>
    <row r="4" spans="1:1" x14ac:dyDescent="0.35">
      <c r="A4" t="s">
        <v>156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2.xml><?xml version="1.0" encoding="utf-8"?>
<ds:datastoreItem xmlns:ds="http://schemas.openxmlformats.org/officeDocument/2006/customXml" ds:itemID="{1BD912C2-67FF-4F74-B857-B8D2F5FE6CA6}">
  <ds:schemaRefs>
    <ds:schemaRef ds:uri="http://purl.org/dc/elements/1.1/"/>
    <ds:schemaRef ds:uri="http://purl.org/dc/terms/"/>
    <ds:schemaRef ds:uri="http://www.w3.org/XML/1998/namespace"/>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d6eaa91c-3afb-4015-aba1-5ff992c1a5ca"/>
    <ds:schemaRef ds:uri="4d1d2e24-7be0-47eb-a1db-99cc6d75caff"/>
    <ds:schemaRef ds:uri="http://schemas.microsoft.com/office/2006/metadata/properties"/>
  </ds:schemaRefs>
</ds:datastoreItem>
</file>

<file path=customXml/itemProps3.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Usuario</cp:lastModifiedBy>
  <cp:revision/>
  <dcterms:created xsi:type="dcterms:W3CDTF">2021-01-25T18:44:53Z</dcterms:created>
  <dcterms:modified xsi:type="dcterms:W3CDTF">2024-11-22T19:19:23Z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