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mc:AlternateContent xmlns:mc="http://schemas.openxmlformats.org/markup-compatibility/2006">
    <mc:Choice Requires="x15">
      <x15ac:absPath xmlns:x15ac="http://schemas.microsoft.com/office/spreadsheetml/2010/11/ac" url="C:\Users\delcy\Downloads\"/>
    </mc:Choice>
  </mc:AlternateContent>
  <xr:revisionPtr revIDLastSave="268" documentId="13_ncr:1_{B2DF8313-DE7A-4563-8005-4BC5FC8BE057}" xr6:coauthVersionLast="47" xr6:coauthVersionMax="47" xr10:uidLastSave="{0C9BC8F0-A648-4AF1-9C08-10A92ACF8C22}"/>
  <bookViews>
    <workbookView xWindow="-120" yWindow="-120" windowWidth="20730" windowHeight="11040" xr2:uid="{00000000-000D-0000-FFFF-FFFF00000000}"/>
  </bookViews>
  <sheets>
    <sheet name="Hoja1" sheetId="1" r:id="rId1"/>
    <sheet name="Listas" sheetId="2" r:id="rId2"/>
  </sheets>
  <definedNames>
    <definedName name="_xlnm._FilterDatabase" localSheetId="0" hidden="1">Hoja1!$A$14:$AT$38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29" i="1" l="1"/>
  <c r="AQ35" i="1"/>
  <c r="AK35" i="1"/>
  <c r="AF35" i="1"/>
  <c r="AQ36" i="1" a="1"/>
  <c r="AQ36" i="1"/>
  <c r="AQ34" i="1"/>
  <c r="AM35" i="1"/>
  <c r="AM36" i="1"/>
  <c r="AM34" i="1"/>
  <c r="AM32" i="1"/>
  <c r="AM33" i="1"/>
  <c r="AM31" i="1"/>
  <c r="AM30" i="1"/>
  <c r="AM29" i="1"/>
  <c r="AM27" i="1"/>
  <c r="AM28" i="1"/>
  <c r="AM25" i="1"/>
  <c r="AM26" i="1"/>
  <c r="AM18" i="1"/>
  <c r="AM19" i="1"/>
  <c r="AM20" i="1"/>
  <c r="AM21" i="1"/>
  <c r="AM22" i="1"/>
  <c r="AM23" i="1"/>
  <c r="AM24" i="1"/>
  <c r="AM16" i="1"/>
  <c r="AM17" i="1"/>
  <c r="AM15" i="1"/>
  <c r="AH31" i="1" a="1"/>
  <c r="AH31" i="1"/>
  <c r="AH32" i="1" a="1"/>
  <c r="AH32" i="1"/>
  <c r="AH33" i="1" a="1"/>
  <c r="AH33" i="1"/>
  <c r="AH34" i="1" a="1"/>
  <c r="AH34" i="1"/>
  <c r="AH35" i="1" a="1"/>
  <c r="AH35" i="1"/>
  <c r="AH36" i="1" a="1"/>
  <c r="AH36" i="1"/>
  <c r="AH30" i="1" a="1"/>
  <c r="AH30" i="1"/>
  <c r="AH28" i="1"/>
  <c r="AH26" i="1"/>
  <c r="AH27" i="1"/>
  <c r="AH24" i="1"/>
  <c r="AH25" i="1"/>
  <c r="AH22" i="1"/>
  <c r="AH23" i="1"/>
  <c r="AH21" i="1"/>
  <c r="AH19" i="1"/>
  <c r="AH20" i="1"/>
  <c r="AH18" i="1"/>
  <c r="AH16" i="1"/>
  <c r="AH17" i="1"/>
  <c r="AH15" i="1"/>
  <c r="AC15" i="1"/>
  <c r="AP36" i="1"/>
  <c r="AR34" i="1"/>
  <c r="AQ33" i="1"/>
  <c r="AQ31" i="1"/>
  <c r="AQ30" i="1"/>
  <c r="AQ20" i="1"/>
  <c r="AB34" i="1"/>
  <c r="AA33" i="1"/>
  <c r="AR35" i="1"/>
  <c r="AR36" i="1"/>
  <c r="AC28" i="1"/>
  <c r="AC36" i="1"/>
  <c r="AC34" i="1"/>
  <c r="AC35" i="1"/>
  <c r="AC37" i="1" s="1"/>
  <c r="AC33" i="1"/>
  <c r="AC31" i="1"/>
  <c r="AC32" i="1"/>
  <c r="AC30" i="1"/>
  <c r="AC26" i="1"/>
  <c r="AC27" i="1"/>
  <c r="AC24" i="1"/>
  <c r="AC25" i="1"/>
  <c r="AC21" i="1"/>
  <c r="AC22" i="1"/>
  <c r="AC23" i="1"/>
  <c r="AC20" i="1"/>
  <c r="AC18" i="1"/>
  <c r="AC19" i="1"/>
  <c r="AC16" i="1"/>
  <c r="AC17" i="1"/>
  <c r="X35" i="1"/>
  <c r="X36" i="1"/>
  <c r="X33" i="1"/>
  <c r="X34" i="1"/>
  <c r="X31" i="1"/>
  <c r="X32" i="1"/>
  <c r="X30" i="1"/>
  <c r="X27" i="1"/>
  <c r="X28" i="1"/>
  <c r="X24" i="1"/>
  <c r="X25" i="1"/>
  <c r="X26" i="1"/>
  <c r="X21" i="1"/>
  <c r="X22" i="1"/>
  <c r="X23" i="1"/>
  <c r="X17" i="1"/>
  <c r="X18" i="1"/>
  <c r="X19" i="1"/>
  <c r="X20" i="1"/>
  <c r="X16" i="1"/>
  <c r="X15" i="1"/>
  <c r="W34" i="1"/>
  <c r="AR33" i="1"/>
  <c r="AQ32" i="1"/>
  <c r="AR32" i="1" s="1"/>
  <c r="AQ28" i="1"/>
  <c r="AR28" i="1" s="1"/>
  <c r="AQ27" i="1"/>
  <c r="AR27" i="1" s="1"/>
  <c r="AQ26" i="1"/>
  <c r="AR26" i="1" s="1"/>
  <c r="AQ25" i="1"/>
  <c r="AR25" i="1" s="1"/>
  <c r="AQ24" i="1"/>
  <c r="AR24" i="1" s="1"/>
  <c r="AQ23" i="1"/>
  <c r="AR23" i="1" s="1"/>
  <c r="AQ22" i="1"/>
  <c r="AR22" i="1" s="1"/>
  <c r="AR31" i="1"/>
  <c r="AR30" i="1"/>
  <c r="AR37" i="1" s="1"/>
  <c r="AR20" i="1"/>
  <c r="AQ21" i="1"/>
  <c r="AR21" i="1" s="1"/>
  <c r="AQ19" i="1"/>
  <c r="AR19" i="1" s="1"/>
  <c r="AQ18" i="1"/>
  <c r="AR18" i="1" s="1"/>
  <c r="AQ17" i="1"/>
  <c r="AR17" i="1" s="1"/>
  <c r="AQ16" i="1"/>
  <c r="AR16" i="1" s="1"/>
  <c r="AQ15" i="1"/>
  <c r="AR15" i="1" s="1"/>
  <c r="W33" i="1"/>
  <c r="V19" i="1"/>
  <c r="V18" i="1"/>
  <c r="V35" i="1"/>
  <c r="AF28" i="1"/>
  <c r="AA15" i="1"/>
  <c r="V15" i="1"/>
  <c r="AK36" i="1"/>
  <c r="AF36" i="1"/>
  <c r="AA36" i="1"/>
  <c r="V36" i="1"/>
  <c r="AP35" i="1"/>
  <c r="AA35" i="1"/>
  <c r="AP34" i="1"/>
  <c r="AK34" i="1"/>
  <c r="AF34" i="1"/>
  <c r="AA34" i="1"/>
  <c r="V34" i="1"/>
  <c r="AP32" i="1"/>
  <c r="AK32" i="1"/>
  <c r="AF32" i="1"/>
  <c r="AA32" i="1"/>
  <c r="V32" i="1"/>
  <c r="AP31" i="1"/>
  <c r="AK31" i="1"/>
  <c r="AF31" i="1"/>
  <c r="AA31" i="1"/>
  <c r="AP30" i="1"/>
  <c r="AK30" i="1"/>
  <c r="AA30" i="1"/>
  <c r="X37" i="1" l="1"/>
  <c r="P23" i="1"/>
  <c r="P24" i="1"/>
  <c r="P25" i="1"/>
  <c r="P26" i="1"/>
  <c r="AP26" i="1" s="1"/>
  <c r="P27" i="1"/>
  <c r="AP27" i="1" s="1"/>
  <c r="P28" i="1"/>
  <c r="P22" i="1"/>
  <c r="P21" i="1"/>
  <c r="P20" i="1"/>
  <c r="AP20" i="1" s="1"/>
  <c r="P19" i="1" l="1"/>
  <c r="P18" i="1"/>
  <c r="AP18" i="1" s="1"/>
  <c r="P17" i="1"/>
  <c r="AP17" i="1" s="1"/>
  <c r="P16" i="1"/>
  <c r="P15" i="1"/>
  <c r="AP15" i="1" l="1"/>
  <c r="AK15" i="1"/>
  <c r="AP28" i="1"/>
  <c r="AP25" i="1"/>
  <c r="AP24" i="1"/>
  <c r="AP23" i="1"/>
  <c r="AP22" i="1"/>
  <c r="AP21" i="1"/>
  <c r="AP19" i="1"/>
  <c r="AP16" i="1"/>
  <c r="AM37" i="1"/>
  <c r="AK28" i="1"/>
  <c r="AK27" i="1"/>
  <c r="AK26" i="1"/>
  <c r="AK25" i="1"/>
  <c r="AK24" i="1"/>
  <c r="AK23" i="1"/>
  <c r="AK22" i="1"/>
  <c r="AK21" i="1"/>
  <c r="AK20" i="1"/>
  <c r="AK19" i="1"/>
  <c r="AK18" i="1"/>
  <c r="AK17" i="1"/>
  <c r="AK16" i="1"/>
  <c r="AH37" i="1"/>
  <c r="AF27" i="1"/>
  <c r="AF26" i="1"/>
  <c r="AF25" i="1"/>
  <c r="AF24" i="1"/>
  <c r="AF23" i="1"/>
  <c r="AF22" i="1"/>
  <c r="AF21" i="1"/>
  <c r="AF20" i="1"/>
  <c r="AF19" i="1"/>
  <c r="AF18" i="1"/>
  <c r="AF17" i="1"/>
  <c r="AF16" i="1"/>
  <c r="AF15" i="1"/>
  <c r="AA28" i="1"/>
  <c r="AA27" i="1"/>
  <c r="AA26" i="1"/>
  <c r="AA25" i="1"/>
  <c r="AA24" i="1"/>
  <c r="AA23" i="1"/>
  <c r="AA22" i="1"/>
  <c r="AA21" i="1"/>
  <c r="AA20" i="1"/>
  <c r="AA19" i="1"/>
  <c r="AA18" i="1"/>
  <c r="AA17" i="1"/>
  <c r="AA16" i="1"/>
  <c r="V28" i="1"/>
  <c r="V27" i="1"/>
  <c r="V26" i="1"/>
  <c r="V25" i="1"/>
  <c r="V24" i="1"/>
  <c r="V23" i="1"/>
  <c r="V22" i="1"/>
  <c r="V21" i="1"/>
  <c r="V20" i="1"/>
  <c r="V17" i="1"/>
  <c r="V16" i="1"/>
  <c r="X29" i="1" l="1"/>
  <c r="X38" i="1" s="1"/>
  <c r="AH29" i="1"/>
  <c r="AH38" i="1" s="1"/>
  <c r="AR38" i="1"/>
  <c r="AC29" i="1"/>
  <c r="AC38" i="1" s="1"/>
  <c r="AM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2" authorId="0" shapeId="0" xr:uid="{00000000-0006-0000-0000-000005000000}">
      <text>
        <r>
          <rPr>
            <b/>
            <sz val="9"/>
            <color indexed="81"/>
            <rFont val="Tahoma"/>
            <family val="2"/>
          </rPr>
          <t>Indique el nombre del proceso al cual está asociada la meta</t>
        </r>
      </text>
    </comment>
    <comment ref="A14" authorId="0" shapeId="0" xr:uid="{00000000-0006-0000-0000-000006000000}">
      <text>
        <r>
          <rPr>
            <b/>
            <sz val="9"/>
            <color indexed="81"/>
            <rFont val="Tahoma"/>
            <family val="2"/>
          </rPr>
          <t>Incluya el número del objetivo estratégico, de acuerdo con lo adoptado en el Plan Estratégico Institucional</t>
        </r>
      </text>
    </comment>
    <comment ref="B14"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4" authorId="0" shapeId="0" xr:uid="{00000000-0006-0000-0000-000008000000}">
      <text>
        <r>
          <rPr>
            <b/>
            <sz val="9"/>
            <color indexed="81"/>
            <rFont val="Tahoma"/>
            <family val="2"/>
          </rPr>
          <t>Escriba el número de la meta, en orden consecutivo</t>
        </r>
      </text>
    </comment>
    <comment ref="E14"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4" authorId="0" shapeId="0" xr:uid="{00000000-0006-0000-0000-00000A000000}">
      <text>
        <r>
          <rPr>
            <b/>
            <sz val="9"/>
            <color indexed="81"/>
            <rFont val="Tahoma"/>
            <family val="2"/>
          </rPr>
          <t xml:space="preserve">Seleccione la opción que corresponda
</t>
        </r>
      </text>
    </comment>
    <comment ref="G14" authorId="0" shapeId="0" xr:uid="{00000000-0006-0000-0000-00000B000000}">
      <text>
        <r>
          <rPr>
            <b/>
            <sz val="9"/>
            <color indexed="81"/>
            <rFont val="Tahoma"/>
            <family val="2"/>
          </rPr>
          <t>Indique un nombre corto que refleje lo que pretende medir. 
Ej. Porcentaje de giros acumulados</t>
        </r>
      </text>
    </comment>
    <comment ref="H14"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4"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4"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4"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4" authorId="0" shapeId="0" xr:uid="{00000000-0006-0000-0000-000010000000}">
      <text>
        <r>
          <rPr>
            <b/>
            <sz val="9"/>
            <color indexed="81"/>
            <rFont val="Tahoma"/>
            <family val="2"/>
          </rPr>
          <t xml:space="preserve">Indique la magnitud programada para el trimestre. </t>
        </r>
      </text>
    </comment>
    <comment ref="M14" authorId="0" shapeId="0" xr:uid="{00000000-0006-0000-0000-000011000000}">
      <text>
        <r>
          <rPr>
            <b/>
            <sz val="9"/>
            <color indexed="81"/>
            <rFont val="Tahoma"/>
            <family val="2"/>
          </rPr>
          <t xml:space="preserve">Indique la magnitud programada para el trimestre. </t>
        </r>
      </text>
    </comment>
    <comment ref="N14" authorId="0" shapeId="0" xr:uid="{00000000-0006-0000-0000-000012000000}">
      <text>
        <r>
          <rPr>
            <b/>
            <sz val="9"/>
            <color indexed="81"/>
            <rFont val="Tahoma"/>
            <family val="2"/>
          </rPr>
          <t xml:space="preserve">Indique la magnitud programada para el trimestre. </t>
        </r>
      </text>
    </comment>
    <comment ref="O14" authorId="0" shapeId="0" xr:uid="{00000000-0006-0000-0000-000013000000}">
      <text>
        <r>
          <rPr>
            <b/>
            <sz val="9"/>
            <color indexed="81"/>
            <rFont val="Tahoma"/>
            <family val="2"/>
          </rPr>
          <t xml:space="preserve">Indique la magnitud programada para el trimestre. </t>
        </r>
      </text>
    </comment>
    <comment ref="P14" authorId="0" shapeId="0" xr:uid="{00000000-0006-0000-0000-000014000000}">
      <text>
        <r>
          <rPr>
            <b/>
            <sz val="9"/>
            <color indexed="81"/>
            <rFont val="Tahoma"/>
            <family val="2"/>
          </rPr>
          <t>Indique la programación total de la vigencia. 
Debe ser coherente con la meta.</t>
        </r>
      </text>
    </comment>
    <comment ref="Q14" authorId="0" shapeId="0" xr:uid="{00000000-0006-0000-0000-000015000000}">
      <text>
        <r>
          <rPr>
            <b/>
            <sz val="9"/>
            <color indexed="81"/>
            <rFont val="Tahoma"/>
            <family val="2"/>
          </rPr>
          <t xml:space="preserve">Indique el tipo de indicador: 
- Eficancia 
- Eficiencia 
- Efectividad </t>
        </r>
      </text>
    </comment>
    <comment ref="R14" authorId="0" shapeId="0" xr:uid="{00000000-0006-0000-0000-000016000000}">
      <text>
        <r>
          <rPr>
            <b/>
            <sz val="9"/>
            <color indexed="81"/>
            <rFont val="Tahoma"/>
            <family val="2"/>
          </rPr>
          <t>Indique la evidencia a presentar del cumplimiento de la meta. Se debe redactar de forma concreta y coherente con la meta</t>
        </r>
      </text>
    </comment>
    <comment ref="S14"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4" authorId="0" shapeId="0" xr:uid="{00000000-0006-0000-0000-000018000000}">
      <text>
        <r>
          <rPr>
            <b/>
            <sz val="9"/>
            <color indexed="81"/>
            <rFont val="Tahoma"/>
            <family val="2"/>
          </rPr>
          <t>Indique el área y grupo de trabajo (si se tiene), responsable de cumplir o ejecutar la meta</t>
        </r>
      </text>
    </comment>
    <comment ref="U14" authorId="0" shapeId="0" xr:uid="{00000000-0006-0000-0000-000019000000}">
      <text>
        <r>
          <rPr>
            <b/>
            <sz val="9"/>
            <color indexed="81"/>
            <rFont val="Tahoma"/>
            <family val="2"/>
          </rPr>
          <t>Indique el nombre de la dependencia responsable de reportar trimestralmente la meta a la OAP</t>
        </r>
      </text>
    </comment>
    <comment ref="V14" authorId="0" shapeId="0" xr:uid="{00000000-0006-0000-0000-00001A000000}">
      <text>
        <r>
          <rPr>
            <b/>
            <sz val="9"/>
            <color indexed="81"/>
            <rFont val="Tahoma"/>
            <family val="2"/>
          </rPr>
          <t>Indique la magnitud programada</t>
        </r>
      </text>
    </comment>
    <comment ref="W14" authorId="0" shapeId="0" xr:uid="{00000000-0006-0000-0000-00001B000000}">
      <text>
        <r>
          <rPr>
            <b/>
            <sz val="9"/>
            <color indexed="81"/>
            <rFont val="Tahoma"/>
            <family val="2"/>
          </rPr>
          <t>Indique la magnitud ejecutada. Corresponde al resultado de medir el indicador de la meta</t>
        </r>
      </text>
    </comment>
    <comment ref="X14"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4"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4" authorId="0" shapeId="0" xr:uid="{00000000-0006-0000-0000-00001E000000}">
      <text>
        <r>
          <rPr>
            <b/>
            <sz val="9"/>
            <color indexed="81"/>
            <rFont val="Tahoma"/>
            <family val="2"/>
          </rPr>
          <t xml:space="preserve">Indicar el nombre concreto de la evidencia aportada. </t>
        </r>
      </text>
    </comment>
    <comment ref="AA14" authorId="0" shapeId="0" xr:uid="{00000000-0006-0000-0000-00001F000000}">
      <text>
        <r>
          <rPr>
            <b/>
            <sz val="9"/>
            <color indexed="81"/>
            <rFont val="Tahoma"/>
            <family val="2"/>
          </rPr>
          <t>Indique la magnitud programada</t>
        </r>
      </text>
    </comment>
    <comment ref="AB14" authorId="0" shapeId="0" xr:uid="{00000000-0006-0000-0000-000020000000}">
      <text>
        <r>
          <rPr>
            <b/>
            <sz val="9"/>
            <color indexed="81"/>
            <rFont val="Tahoma"/>
            <family val="2"/>
          </rPr>
          <t>Indique la magnitud ejecutada. Corresponde al resultado de medir el indicador de la meta</t>
        </r>
      </text>
    </comment>
    <comment ref="AC14"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4"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4" authorId="0" shapeId="0" xr:uid="{00000000-0006-0000-0000-000023000000}">
      <text>
        <r>
          <rPr>
            <b/>
            <sz val="9"/>
            <color indexed="81"/>
            <rFont val="Tahoma"/>
            <family val="2"/>
          </rPr>
          <t xml:space="preserve">Indicar el nombre concreto de la evidencia aportada. </t>
        </r>
      </text>
    </comment>
    <comment ref="AF14" authorId="0" shapeId="0" xr:uid="{00000000-0006-0000-0000-000024000000}">
      <text>
        <r>
          <rPr>
            <b/>
            <sz val="9"/>
            <color indexed="81"/>
            <rFont val="Tahoma"/>
            <family val="2"/>
          </rPr>
          <t>Indique la magnitud programada</t>
        </r>
      </text>
    </comment>
    <comment ref="AG14" authorId="0" shapeId="0" xr:uid="{00000000-0006-0000-0000-000025000000}">
      <text>
        <r>
          <rPr>
            <b/>
            <sz val="9"/>
            <color indexed="81"/>
            <rFont val="Tahoma"/>
            <family val="2"/>
          </rPr>
          <t>Indique la magnitud ejecutada. Corresponde al resultado de medir el indicador de la meta</t>
        </r>
      </text>
    </comment>
    <comment ref="AH14"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4"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4" authorId="0" shapeId="0" xr:uid="{00000000-0006-0000-0000-000028000000}">
      <text>
        <r>
          <rPr>
            <b/>
            <sz val="9"/>
            <color indexed="81"/>
            <rFont val="Tahoma"/>
            <family val="2"/>
          </rPr>
          <t xml:space="preserve">Indicar el nombre concreto de la evidencia aportada. </t>
        </r>
      </text>
    </comment>
    <comment ref="AK14" authorId="0" shapeId="0" xr:uid="{00000000-0006-0000-0000-000029000000}">
      <text>
        <r>
          <rPr>
            <b/>
            <sz val="9"/>
            <color indexed="81"/>
            <rFont val="Tahoma"/>
            <family val="2"/>
          </rPr>
          <t>Indique la magnitud programada</t>
        </r>
      </text>
    </comment>
    <comment ref="AL14" authorId="0" shapeId="0" xr:uid="{00000000-0006-0000-0000-00002A000000}">
      <text>
        <r>
          <rPr>
            <b/>
            <sz val="9"/>
            <color indexed="81"/>
            <rFont val="Tahoma"/>
            <family val="2"/>
          </rPr>
          <t>Indique la magnitud ejecutada. Corresponde al resultado de medir el indicador de la meta</t>
        </r>
      </text>
    </comment>
    <comment ref="AM14"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4"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4" authorId="0" shapeId="0" xr:uid="{00000000-0006-0000-0000-00002D000000}">
      <text>
        <r>
          <rPr>
            <b/>
            <sz val="9"/>
            <color indexed="81"/>
            <rFont val="Tahoma"/>
            <family val="2"/>
          </rPr>
          <t xml:space="preserve">Indicar el nombre concreto de la evidencia aportada. </t>
        </r>
      </text>
    </comment>
    <comment ref="AP14" authorId="0" shapeId="0" xr:uid="{00000000-0006-0000-0000-00002E000000}">
      <text>
        <r>
          <rPr>
            <b/>
            <sz val="9"/>
            <color indexed="81"/>
            <rFont val="Tahoma"/>
            <family val="2"/>
          </rPr>
          <t>Indique la magnitud total programada para la vigencia</t>
        </r>
      </text>
    </comment>
    <comment ref="AQ14" authorId="0" shapeId="0" xr:uid="{00000000-0006-0000-0000-00002F000000}">
      <text>
        <r>
          <rPr>
            <b/>
            <sz val="9"/>
            <color indexed="81"/>
            <rFont val="Tahoma"/>
            <family val="2"/>
          </rPr>
          <t xml:space="preserve">Indique la magnitud ejecutada acumulada para la vigencia </t>
        </r>
      </text>
    </comment>
    <comment ref="AR14"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4" authorId="0" shapeId="0" xr:uid="{00000000-0006-0000-0000-000031000000}">
      <text>
        <r>
          <rPr>
            <b/>
            <sz val="9"/>
            <color indexed="81"/>
            <rFont val="Tahoma"/>
            <family val="2"/>
          </rPr>
          <t>Es la descripción detallada de los avances y logros obtenidos con la ejecución de la meta acumulados para la vigencia</t>
        </r>
      </text>
    </comment>
    <comment ref="E29" authorId="0" shapeId="0" xr:uid="{00000000-0006-0000-0000-000032000000}">
      <text>
        <r>
          <rPr>
            <b/>
            <sz val="9"/>
            <color indexed="81"/>
            <rFont val="Tahoma"/>
            <family val="2"/>
          </rPr>
          <t>Promedio obtenido para el periodo x 80%</t>
        </r>
      </text>
    </comment>
    <comment ref="E37" authorId="0" shapeId="0" xr:uid="{00000000-0006-0000-0000-000033000000}">
      <text>
        <r>
          <rPr>
            <b/>
            <sz val="9"/>
            <color indexed="81"/>
            <rFont val="Tahoma"/>
            <family val="2"/>
          </rPr>
          <t>Promedio obtenido en las metas transversales para el periodo x 20%</t>
        </r>
      </text>
    </comment>
    <comment ref="E38" authorId="0" shapeId="0" xr:uid="{00000000-0006-0000-0000-000034000000}">
      <text>
        <r>
          <rPr>
            <b/>
            <sz val="9"/>
            <color indexed="81"/>
            <rFont val="Tahoma"/>
            <family val="2"/>
          </rPr>
          <t>Sumatoria del total de metas técnicas y metas transversales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<sst xmlns="http://schemas.openxmlformats.org/spreadsheetml/2006/main" count="507" uniqueCount="274">
  <si>
    <r>
      <rPr>
        <b/>
        <sz val="14"/>
        <rFont val="Calibri Light"/>
        <family val="2"/>
        <scheme val="major"/>
      </rPr>
      <t>FORMULACIÓN Y SEGUIMIENTO PLANES DE GESTIÓN NIVEL LOCAL</t>
    </r>
    <r>
      <rPr>
        <b/>
        <sz val="11"/>
        <color theme="1"/>
        <rFont val="Calibri Light"/>
        <family val="2"/>
        <scheme val="major"/>
      </rPr>
      <t xml:space="preserve">
ALCALDÍA LOCAL DE TEUSAQUILLO</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</si>
  <si>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</si>
  <si>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2025</t>
  </si>
  <si>
    <t>CONTROL DE CAMBIOS</t>
  </si>
  <si>
    <t>VERSIÓN</t>
  </si>
  <si>
    <t>FECHA</t>
  </si>
  <si>
    <t>DESCRIPCIÓN DE LA MODIFICACIÓN</t>
  </si>
  <si>
    <t>28 de enero de 2025</t>
  </si>
  <si>
    <t>Publicación del plan de gestión aprobado. Caso HOLA: 116046</t>
  </si>
  <si>
    <t>16 de abril de 2025</t>
  </si>
  <si>
    <t>Para el primer trimestre de la vigencia 2025, el Plan de Gestión de la alcaldia local de Teusaquillo  alcanzó un nivel de desempeño del 84,52% y del 26,72% acumulado para la vigencia.</t>
  </si>
  <si>
    <t>5 de mayo de 2025</t>
  </si>
  <si>
    <t>De acuerdo con la solicitud de la alcaldía local de Teusaquillo se revisan y validan las evidencias y reporte de las metas 12 y 14 y se precisa la redacción de la meta 13. Para el primer trimestre de la vigencia 2025, el Plan de Gestión de la alcaldia local de Teusaquillo  alcanzó un nivel de desempeño del 84,76% y del 26,76% acumulado para la vigencia.</t>
  </si>
  <si>
    <t>26 de mayo de 2025</t>
  </si>
  <si>
    <t>Se realiza ajuste teniendo en cuenta el memorando de alcance  Radicado No. 20254600193883 Fecha: 23-05-2025 de la Oficina de Atencion a la Ciudadania sobre la meta transversal No MT4 y MT5, del Plan de Gestión de la alcaldia local  de Teusaquillo alcanzó un nivel de desempeño del 86,08% y del 27,09% acumulado para la vigencia.</t>
  </si>
  <si>
    <t>28 dejulio de 2025</t>
  </si>
  <si>
    <t>Para el II trimestre de la vigencia 2025, el Plan de Gestión de la alcaldia local de Teusaquillo  alcanzó un nivel de desempeño del 88,26% y del 48,38% acumulado para la vigencia</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</si>
  <si>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</si>
  <si>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</si>
  <si>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</si>
  <si>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</si>
  <si>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</si>
  <si>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</si>
  <si>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</si>
  <si>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</si>
  <si>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</si>
  <si>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</si>
  <si>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</si>
  <si>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</si>
  <si>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</si>
  <si>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</si>
  <si>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</si>
  <si>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</si>
  <si>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</si>
  <si>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</si>
  <si>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</si>
  <si>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</si>
  <si>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</si>
  <si>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</si>
  <si>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</si>
  <si>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</si>
  <si>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</si>
  <si>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</si>
  <si>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</si>
  <si>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</si>
  <si>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</si>
  <si>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</si>
  <si>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</si>
  <si>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</si>
  <si>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</si>
  <si>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</si>
  <si>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</si>
  <si>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</si>
  <si>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</si>
  <si>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1</t>
  </si>
  <si>
    <t>Alcanzar el 40% de avance del total de las metas proyecto programadas del Plan de Desarrollo Local de la vigencia, al 30 de septiembre de 202</t>
  </si>
  <si>
    <t>Gestión</t>
  </si>
  <si>
    <t>Porcentaje de avance de las metas proyecto del Plan de Desarrollo Local en la vigencia 2025</t>
  </si>
  <si>
    <t>Sumatoria total del porcentaje de avance de las metas proyecto programadas en el 2025  / Numero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</si>
  <si>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</si>
  <si>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</si>
  <si>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</si>
  <si>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</si>
  <si>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</si>
  <si>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</si>
  <si>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</si>
  <si>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Dirección para la Gestión del Desarrollo Local</t>
  </si>
  <si>
    <t>0.0%</t>
  </si>
  <si>
    <t xml:space="preserve">Meta no programada </t>
  </si>
  <si>
    <t>Reporte de la DGDL metas Gestion Alcaldias de la DGDL</t>
  </si>
  <si>
    <t xml:space="preserve">Actualmente, los resultados de avance a metas se generaron a partir de los archivos en PDF cargados por la Secretaría de Planeación, con corte al 31 de marzo. En dichos documentos se encuentra el Informe de Avance del Plan de Desarrollo Local 2025–2028.
</t>
  </si>
  <si>
    <t xml:space="preserve">Reporte metas de la DGDL para los Planes de gestion </t>
  </si>
  <si>
    <t>La meta alcanzó un 4,75% del programado para la vigencia.
Meta No Programada para el Trimestre I.</t>
  </si>
  <si>
    <t>Propiciar la revolución del servicio público con criterios de calidad, calidez, eficacia, oportunidad, sostenibilidad y transformación digital.</t>
  </si>
  <si>
    <t>Gestión Corporativa Institucional</t>
  </si>
  <si>
    <t>2</t>
  </si>
  <si>
    <t>Girar mínimo el 68%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</si>
  <si>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</si>
  <si>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</si>
  <si>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</si>
  <si>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</si>
  <si>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</si>
  <si>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Se superó la meta programada para el 1er trimestre</t>
  </si>
  <si>
    <t>Se superó la meta programada para el 2do trimestre</t>
  </si>
  <si>
    <t>La meta alcanzó un 76,96% del programado para la vigencia.</t>
  </si>
  <si>
    <t>3</t>
  </si>
  <si>
    <t>Girar mínimo el 65% del presupuesto comprometido constituido como obligaciones por pagar de la vigencia 2023 y anteriores excluyendo los contratos: 88 y 96 de 2016, 136 de 2019</t>
  </si>
  <si>
    <t>Porcentaje de giros acumulados de obligaciones por pagar de la vigencia 2023 y anteriores</t>
  </si>
  <si>
    <t>(Giros acumulados obligaciones por pagar de la vigencia 2023 y anteriores/Presupuesto comprometido constituido como obligaciones por pagar de la vigencia 2023 y anteriores-$8.439.869.709 )*100</t>
  </si>
  <si>
    <t>62% (Corte a 31 de diciembre de 2023)</t>
  </si>
  <si>
    <t>No cumplio el Porcentaje de giros acumulados de obligaciones por pagar de la vigencia 2023 y anteriores</t>
  </si>
  <si>
    <t xml:space="preserve">No se cumple con la meta programada para el 2do trimestre
</t>
  </si>
  <si>
    <t>La meta alcanzó un 33,78% del programado para la vigencia.</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</si>
  <si>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</si>
  <si>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</si>
  <si>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</si>
  <si>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</si>
  <si>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 xml:space="preserve">Cumplio con la meta y superandola en el periodo </t>
  </si>
  <si>
    <t xml:space="preserve">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
</t>
  </si>
  <si>
    <t>La meta alcanzó un 25,03% del programado para la vigencia.</t>
  </si>
  <si>
    <t>Girar mínimo el 51%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</si>
  <si>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</si>
  <si>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</si>
  <si>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</si>
  <si>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 xml:space="preserve">Se observa que no se cumple la meta 
</t>
  </si>
  <si>
    <t>La meta alcanzó un 25,75% del programado para la vigencia.</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</si>
  <si>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</si>
  <si>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</si>
  <si>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</si>
  <si>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</si>
  <si>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</si>
  <si>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</si>
  <si>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 xml:space="preserve">Teniendo en cuenta el porcentaje de contratos registrados en estado de ejecución a 31/03/2025, y haciendo la comparativa frente al porcentaje que se planteo como meta, después de recopilar y analizar los datos relacionados a la localidad. </t>
  </si>
  <si>
    <t>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t>
  </si>
  <si>
    <t>La meta alcanzó un 49,74% del programado para la vigencia.</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</si>
  <si>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</si>
  <si>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</si>
  <si>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</si>
  <si>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</si>
  <si>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</si>
  <si>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El FDL no realizó el cargue de la programación y avance de metas.</t>
  </si>
  <si>
    <t>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Junio, como reporte del trimestre</t>
  </si>
  <si>
    <t>La meta alcanzó un 73,00% del programado para la vigencia.
El FDL no realizó el cargue de la programación y avance de metas.</t>
  </si>
  <si>
    <t>Inspección, Vigilancia y Control</t>
  </si>
  <si>
    <t>Realizar 15.000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</si>
  <si>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</si>
  <si>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</si>
  <si>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</si>
  <si>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</si>
  <si>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</si>
  <si>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</si>
  <si>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</si>
  <si>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</si>
  <si>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 xml:space="preserve">Expedientes impulsados </t>
  </si>
  <si>
    <t>Reporte de la DGDL metas Gestion Alcaldias de la DGDL rad. 20252200137553</t>
  </si>
  <si>
    <t xml:space="preserve">Expedientes a cargo de las inspecciones de policia </t>
  </si>
  <si>
    <t>Reporte metas de la DGP para los Planes de gestion segun radicado No 20252200258243</t>
  </si>
  <si>
    <t>La meta alcanzó un 62,62% del programado para la vigencia.
El FDL no realizó el cargue de la programación y avance de metas.</t>
  </si>
  <si>
    <t>Proferir 3.600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</si>
  <si>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</si>
  <si>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</si>
  <si>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</si>
  <si>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 xml:space="preserve">Fallos de fondo proferidos </t>
  </si>
  <si>
    <t xml:space="preserve">Fallos de fondo de primera instancia </t>
  </si>
  <si>
    <t>La meta alcanzó un 55,08% del programado para la vigencia.</t>
  </si>
  <si>
    <t>Terminar (archivar) 210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</si>
  <si>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</si>
  <si>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</si>
  <si>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</si>
  <si>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</si>
  <si>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</si>
  <si>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Actuaciones administrativas terminadas archivadas</t>
  </si>
  <si>
    <t xml:space="preserve">Actuaciones administrtivas  terminadas archivadas </t>
  </si>
  <si>
    <t>La meta alcanzó un 39,05% del programado para la vigencia.</t>
  </si>
  <si>
    <t>Terminar 320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</si>
  <si>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</si>
  <si>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</si>
  <si>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</si>
  <si>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 xml:space="preserve">Actuaciones administrtivas  terminadas hasta la primera instancia </t>
  </si>
  <si>
    <t>La meta alcanzó un 41,88% del programado para la vigencia.</t>
  </si>
  <si>
    <t>Realizar 272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</si>
  <si>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</si>
  <si>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</si>
  <si>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</si>
  <si>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</si>
  <si>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</si>
  <si>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Se realizaron 83 operativos de IVC de espacio publico</t>
  </si>
  <si>
    <t>Trimestre II: Meta cumplida para el segundo trimestre. El aplicativo presenta problemas con la actualización del Power BI,reflejando solo 39operativos en el trimestre por lo que se ha solicitado en reiteradas oportunidades la corrección de la información sin recibir respuesta.</t>
  </si>
  <si>
    <t>Actas operativos</t>
  </si>
  <si>
    <t>La meta alcanzó un 60,29% del programado para la vigencia.</t>
  </si>
  <si>
    <t>Realizar 322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</si>
  <si>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</si>
  <si>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</si>
  <si>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</si>
  <si>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 xml:space="preserve">Se realizaron 77 operativos de IVC de actividad económica. </t>
  </si>
  <si>
    <t>Trimestre II: Meta cumplida para el segundo trimestre con un total de 139 operativos en materia de actividad económica frente a 96 operativos programados en el periodo.</t>
  </si>
  <si>
    <t>La meta alcanzó un 67,08% del programado para la vigencia.</t>
  </si>
  <si>
    <t>Realizar 141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</si>
  <si>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</si>
  <si>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</si>
  <si>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</si>
  <si>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29 operativos de IVC de actividad ambiental</t>
  </si>
  <si>
    <t>Trimestre II: Meta cumplida para el segundo trimestre con un total de 42 operativos en materia de ambiental frente a 42 operativos programados en el periodo.</t>
  </si>
  <si>
    <t>La meta alcanzó un 50,35% del programado para la vigencia.</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</si>
  <si>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</si>
  <si>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</si>
  <si>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</si>
  <si>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</si>
  <si>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</si>
  <si>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</si>
  <si>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</si>
  <si>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</si>
  <si>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</si>
  <si>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</si>
  <si>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</si>
  <si>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</si>
  <si>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</si>
  <si>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</si>
  <si>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meta no programada</t>
  </si>
  <si>
    <t>Inspección ambiental: Obtuvo calificación del 83%
Reporte de consumo de agua y energía: información al día con corte a 30 de mayo de 2025.
Reporte de consumo de papel: información al día con corte al 30 de mayo de 2025.
Reporte de ciclistas: No hay reportes de 2025</t>
  </si>
  <si>
    <t xml:space="preserve">Reporte meta ambiental </t>
  </si>
  <si>
    <t>La meta alcanzó un 56,88% del programado para la vigencia.
Meta No Programada para el Trimestre I.</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</si>
  <si>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</si>
  <si>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</si>
  <si>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</si>
  <si>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</si>
  <si>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</si>
  <si>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</si>
  <si>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</si>
  <si>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</si>
  <si>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No programada</t>
  </si>
  <si>
    <t xml:space="preserve">Eficacia </t>
  </si>
  <si>
    <t>Reporte de actualización de la información en la página web de la alcaldía local</t>
  </si>
  <si>
    <t>Página Web Alcaldía Local</t>
  </si>
  <si>
    <t>Alcaldía local</t>
  </si>
  <si>
    <t>Oficina Asesora de Comunicaciones</t>
  </si>
  <si>
    <t>Meta no programada</t>
  </si>
  <si>
    <t>La Alcaldía Local de Teusaquillo, cumplió 104 requisitos, de los 104 que debe cumplir para el tirmestre relacionado.</t>
  </si>
  <si>
    <t>Reporte de cumplimiento de meta de la Oficina Asesora de Comunicaciones segun radicado No 20251400254903</t>
  </si>
  <si>
    <t>La meta alcanzó un 33,00% del programado para la vigencia.
Meta No Programada para el Trimestre I.</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</si>
  <si>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</si>
  <si>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</si>
  <si>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</si>
  <si>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</si>
  <si>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</si>
  <si>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</si>
  <si>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 xml:space="preserve">la alcaldia realizo la actividad programada en el periodo </t>
  </si>
  <si>
    <t xml:space="preserve">Lstado de asistencia y registro fotografico </t>
  </si>
  <si>
    <t>La meta alcanzó un 50,00% del programado para la vigencia.
Meta No Programada para el Trimestre I.</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</si>
  <si>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</si>
  <si>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</si>
  <si>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</si>
  <si>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</si>
  <si>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</si>
  <si>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</si>
  <si>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</si>
  <si>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</si>
  <si>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</si>
  <si>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</si>
  <si>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 xml:space="preserve">la alcaldia local dio respuesta a 16 requerimientos de los 16 instaurados para el periodo </t>
  </si>
  <si>
    <t xml:space="preserve">Segun Radicado No. 20254600138593
Fecha: 07-04-2025 de la Oficina de atencion a la ciudadania </t>
  </si>
  <si>
    <t>La meta alcanzó un 100% del programado para la vigencia.</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</si>
  <si>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</si>
  <si>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</si>
  <si>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</si>
  <si>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</si>
  <si>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</si>
  <si>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</si>
  <si>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</si>
  <si>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 xml:space="preserve">la alcaldia local dio respuesta a 46 requerimientos de los 67 instaurados para el periodo </t>
  </si>
  <si>
    <t>Segun Radicado No. 20254600138593
Fecha: 07-04-2025 de la Oficina de atencion a la ciudadania   y Radicado No. 20254600193883
Fecha: 23-05-2025</t>
  </si>
  <si>
    <t xml:space="preserve">La alcaldia dio respuesta a 59 requerimientos de los  82 instaurados en el periodo </t>
  </si>
  <si>
    <t xml:space="preserve">segun radicado No 20254600258433 de Atencion a la Ciudadania </t>
  </si>
  <si>
    <t>La meta alcanzó un 19,22%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</si>
  <si>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</si>
  <si>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</si>
  <si>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</si>
  <si>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</si>
  <si>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</si>
  <si>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</si>
  <si>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</si>
  <si>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</si>
  <si>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 xml:space="preserve">Quedaron en el proceso de identificación, no entregaron la matriz de activos </t>
  </si>
  <si>
    <t xml:space="preserve">segun radicado No 20254400249683 de la DTI </t>
  </si>
  <si>
    <t>La meta alcanzó un 50% del programado para la vigencia.
Meta No Programada para el Trimestre I.</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</si>
  <si>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</si>
  <si>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</si>
  <si>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</si>
  <si>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</si>
  <si>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</si>
  <si>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</si>
  <si>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La meta alcanzó un 0% del programado para la vigencia.
Meta No Programada para el Trimestre I.</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</si>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</sst>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0000"/>
      <name val="Calibri Light"/>
      <family val="2"/>
    </font>
    <font>
      <sz val="11"/>
      <color theme="0"/>
      <name val="Calibri Light"/>
      <family val="2"/>
      <scheme val="major"/>
    </font>
    <font>
      <sz val="12"/>
      <color theme="0"/>
      <name val="Calibri Light"/>
      <family val="2"/>
      <scheme val="major"/>
    </font>
    <font>
      <sz val="14"/>
      <color theme="0"/>
      <name val="Calibri Light"/>
      <family val="2"/>
      <scheme val="major"/>
    </font>
    <font>
      <sz val="11"/>
      <color rgb="FF000000"/>
      <name val="Calibri Light"/>
      <family val="2"/>
      <scheme val="major"/>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cellStyleXfs>
  <cellXfs count="146">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7" fillId="3" borderId="1" xfId="1" applyFont="1" applyFill="1" applyBorder="1" applyAlignment="1">
      <alignment horizontal="righ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1" fontId="1" fillId="0" borderId="1" xfId="2" applyNumberFormat="1" applyFont="1" applyBorder="1" applyAlignment="1">
      <alignment horizontal="justify" vertical="center" wrapText="1"/>
    </xf>
    <xf numFmtId="0" fontId="5" fillId="10" borderId="1" xfId="0" applyFont="1" applyFill="1" applyBorder="1" applyAlignment="1">
      <alignment horizontal="justify" vertical="center" wrapText="1"/>
    </xf>
    <xf numFmtId="0" fontId="5" fillId="10" borderId="1" xfId="0" applyFont="1" applyFill="1" applyBorder="1" applyAlignment="1">
      <alignment horizontal="center" vertical="center" wrapText="1"/>
    </xf>
    <xf numFmtId="9" fontId="5" fillId="10" borderId="1" xfId="0" applyNumberFormat="1" applyFont="1" applyFill="1" applyBorder="1" applyAlignment="1">
      <alignment horizontal="center"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0" fontId="5" fillId="0" borderId="1" xfId="0" applyFont="1" applyBorder="1" applyAlignment="1">
      <alignment horizontal="left" vertical="center" wrapText="1"/>
    </xf>
    <xf numFmtId="0" fontId="5" fillId="0" borderId="11" xfId="0" applyFont="1" applyBorder="1" applyAlignment="1">
      <alignment horizontal="center" vertical="center" wrapText="1"/>
    </xf>
    <xf numFmtId="9" fontId="5" fillId="0" borderId="1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1" fontId="5" fillId="9" borderId="1" xfId="1" applyNumberFormat="1" applyFont="1" applyFill="1" applyBorder="1" applyAlignment="1">
      <alignment horizontal="center" vertical="center" wrapText="1"/>
    </xf>
    <xf numFmtId="9" fontId="5" fillId="0" borderId="1" xfId="1" applyFont="1" applyBorder="1" applyAlignment="1">
      <alignment horizontal="center" vertical="center" wrapText="1"/>
    </xf>
    <xf numFmtId="0" fontId="5" fillId="0" borderId="0" xfId="0" applyFont="1" applyAlignment="1">
      <alignment horizontal="justify" vertical="center" wrapText="1"/>
    </xf>
    <xf numFmtId="0" fontId="5" fillId="9" borderId="1" xfId="0" applyFont="1" applyFill="1" applyBorder="1" applyAlignment="1">
      <alignment horizontal="center" vertical="center" wrapText="1"/>
    </xf>
    <xf numFmtId="1" fontId="5" fillId="9" borderId="1" xfId="3" applyNumberFormat="1" applyFont="1" applyFill="1" applyBorder="1" applyAlignment="1" applyProtection="1">
      <alignment horizontal="center" vertical="center" wrapText="1"/>
      <protection locked="0"/>
    </xf>
    <xf numFmtId="1" fontId="5" fillId="9" borderId="1" xfId="3" applyNumberFormat="1" applyFont="1" applyFill="1" applyBorder="1" applyAlignment="1">
      <alignment horizontal="center" vertical="center" wrapText="1"/>
    </xf>
    <xf numFmtId="10" fontId="1" fillId="0" borderId="1" xfId="1" applyNumberFormat="1" applyFont="1" applyBorder="1" applyAlignment="1">
      <alignment horizontal="justify" vertical="center" wrapText="1"/>
    </xf>
    <xf numFmtId="10" fontId="1" fillId="0" borderId="1" xfId="0" applyNumberFormat="1" applyFont="1" applyBorder="1" applyAlignment="1">
      <alignment horizontal="justify" vertical="center" wrapText="1"/>
    </xf>
    <xf numFmtId="164" fontId="7" fillId="3" borderId="1" xfId="1" applyNumberFormat="1" applyFont="1" applyFill="1" applyBorder="1" applyAlignment="1">
      <alignment wrapText="1"/>
    </xf>
    <xf numFmtId="10" fontId="7" fillId="3" borderId="1" xfId="1" applyNumberFormat="1" applyFont="1" applyFill="1" applyBorder="1" applyAlignment="1">
      <alignment wrapText="1"/>
    </xf>
    <xf numFmtId="0" fontId="1" fillId="9" borderId="1" xfId="0" applyFont="1" applyFill="1" applyBorder="1" applyAlignment="1">
      <alignment horizontal="justify" vertical="center" wrapText="1"/>
    </xf>
    <xf numFmtId="1" fontId="1"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9" fontId="1" fillId="0" borderId="1" xfId="1" applyFont="1" applyBorder="1" applyAlignment="1">
      <alignment horizontal="right" vertical="center" wrapText="1"/>
    </xf>
    <xf numFmtId="10" fontId="1" fillId="0" borderId="1" xfId="0" applyNumberFormat="1" applyFont="1" applyBorder="1" applyAlignment="1">
      <alignment horizontal="right" vertical="center" wrapText="1"/>
    </xf>
    <xf numFmtId="10" fontId="1" fillId="0" borderId="1" xfId="1" applyNumberFormat="1" applyFont="1" applyBorder="1" applyAlignment="1">
      <alignment horizontal="right" vertical="center" wrapText="1"/>
    </xf>
    <xf numFmtId="9" fontId="1" fillId="9" borderId="1" xfId="0" applyNumberFormat="1" applyFont="1" applyFill="1" applyBorder="1" applyAlignment="1">
      <alignment horizontal="right" vertical="center" wrapText="1"/>
    </xf>
    <xf numFmtId="10" fontId="7" fillId="3" borderId="1" xfId="1" applyNumberFormat="1" applyFont="1" applyFill="1" applyBorder="1" applyAlignment="1">
      <alignment horizontal="right" wrapText="1"/>
    </xf>
    <xf numFmtId="1" fontId="5" fillId="0" borderId="1" xfId="0" applyNumberFormat="1" applyFont="1" applyBorder="1" applyAlignment="1">
      <alignment horizontal="right" vertical="center" wrapText="1"/>
    </xf>
    <xf numFmtId="0" fontId="5" fillId="0" borderId="1" xfId="0" applyFont="1" applyBorder="1" applyAlignment="1">
      <alignment horizontal="right" vertical="center" wrapText="1"/>
    </xf>
    <xf numFmtId="9" fontId="5" fillId="0" borderId="1" xfId="0" applyNumberFormat="1" applyFont="1" applyBorder="1" applyAlignment="1">
      <alignment horizontal="right" vertical="center" wrapText="1"/>
    </xf>
    <xf numFmtId="164" fontId="5" fillId="0" borderId="1" xfId="1" applyNumberFormat="1" applyFont="1" applyBorder="1" applyAlignment="1">
      <alignment horizontal="right" vertical="center" wrapText="1"/>
    </xf>
    <xf numFmtId="10" fontId="5" fillId="0" borderId="1" xfId="0" applyNumberFormat="1" applyFont="1" applyBorder="1" applyAlignment="1">
      <alignment horizontal="right" vertical="center" wrapText="1"/>
    </xf>
    <xf numFmtId="9" fontId="5" fillId="0" borderId="1" xfId="1" applyFont="1" applyBorder="1" applyAlignment="1">
      <alignment horizontal="right" vertical="center" wrapText="1"/>
    </xf>
    <xf numFmtId="164" fontId="5" fillId="0" borderId="1" xfId="0" applyNumberFormat="1" applyFont="1" applyBorder="1" applyAlignment="1">
      <alignment horizontal="right" vertical="center" wrapText="1"/>
    </xf>
    <xf numFmtId="10" fontId="7" fillId="3" borderId="1" xfId="0" applyNumberFormat="1" applyFont="1" applyFill="1" applyBorder="1" applyAlignment="1">
      <alignment horizontal="right" wrapText="1"/>
    </xf>
    <xf numFmtId="10" fontId="9" fillId="2" borderId="1" xfId="0"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0" fontId="15" fillId="0" borderId="1" xfId="0" applyFont="1" applyBorder="1" applyAlignment="1">
      <alignment vertical="center" wrapText="1"/>
    </xf>
    <xf numFmtId="0" fontId="15" fillId="0" borderId="12" xfId="0" applyFont="1" applyBorder="1" applyAlignment="1">
      <alignment vertical="center" wrapText="1"/>
    </xf>
    <xf numFmtId="164" fontId="7" fillId="3" borderId="1" xfId="1" applyNumberFormat="1" applyFont="1" applyFill="1" applyBorder="1" applyAlignment="1">
      <alignment horizontal="right" wrapText="1"/>
    </xf>
    <xf numFmtId="0" fontId="16" fillId="0" borderId="12" xfId="0" applyFont="1" applyBorder="1" applyAlignment="1">
      <alignment vertical="center" wrapText="1"/>
    </xf>
    <xf numFmtId="165" fontId="1" fillId="0" borderId="1" xfId="0" applyNumberFormat="1" applyFont="1" applyBorder="1" applyAlignment="1">
      <alignment horizontal="right" vertical="center" wrapText="1"/>
    </xf>
    <xf numFmtId="0" fontId="17" fillId="9" borderId="0" xfId="0" applyFont="1" applyFill="1" applyAlignment="1">
      <alignment wrapText="1"/>
    </xf>
    <xf numFmtId="0" fontId="17" fillId="9" borderId="0" xfId="0" applyFont="1" applyFill="1" applyAlignment="1">
      <alignment vertical="center" wrapText="1"/>
    </xf>
    <xf numFmtId="0" fontId="17" fillId="0" borderId="0" xfId="0" applyFont="1" applyAlignment="1">
      <alignment wrapText="1"/>
    </xf>
    <xf numFmtId="0" fontId="17" fillId="0" borderId="0" xfId="0" applyFont="1" applyAlignment="1">
      <alignment horizontal="justify" vertical="center" wrapText="1"/>
    </xf>
    <xf numFmtId="0" fontId="18" fillId="0" borderId="0" xfId="0" applyFont="1" applyAlignment="1">
      <alignment wrapText="1"/>
    </xf>
    <xf numFmtId="0" fontId="19" fillId="0" borderId="0" xfId="0" applyFont="1" applyAlignment="1">
      <alignment wrapText="1"/>
    </xf>
    <xf numFmtId="9" fontId="5" fillId="0" borderId="1" xfId="0" applyNumberFormat="1" applyFont="1" applyBorder="1" applyAlignment="1">
      <alignment horizontal="justify" vertical="center" wrapText="1"/>
    </xf>
    <xf numFmtId="10" fontId="5" fillId="0" borderId="1" xfId="0" applyNumberFormat="1" applyFont="1" applyBorder="1" applyAlignment="1">
      <alignment horizontal="justify" vertical="center" wrapText="1"/>
    </xf>
    <xf numFmtId="164" fontId="5" fillId="0" borderId="1" xfId="0"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10" fontId="7" fillId="3" borderId="1" xfId="0" applyNumberFormat="1" applyFont="1" applyFill="1" applyBorder="1" applyAlignment="1">
      <alignment wrapText="1"/>
    </xf>
    <xf numFmtId="10" fontId="9" fillId="2" borderId="1" xfId="0" applyNumberFormat="1" applyFont="1" applyFill="1" applyBorder="1" applyAlignment="1">
      <alignment wrapText="1"/>
    </xf>
    <xf numFmtId="2" fontId="5" fillId="0" borderId="1" xfId="0" applyNumberFormat="1" applyFont="1" applyBorder="1" applyAlignment="1">
      <alignment horizontal="justify"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2" xfId="0" applyFont="1" applyFill="1" applyBorder="1" applyAlignment="1">
      <alignment vertical="center" wrapText="1"/>
    </xf>
    <xf numFmtId="0" fontId="1" fillId="9" borderId="4" xfId="0" applyFont="1" applyFill="1" applyBorder="1" applyAlignment="1">
      <alignment vertical="center" wrapText="1"/>
    </xf>
    <xf numFmtId="0" fontId="1" fillId="9" borderId="3" xfId="0" applyFont="1" applyFill="1" applyBorder="1" applyAlignment="1">
      <alignmen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2" fontId="20" fillId="9" borderId="1" xfId="0" applyNumberFormat="1" applyFont="1" applyFill="1" applyBorder="1" applyAlignment="1">
      <alignment horizontal="right" vertical="center" wrapText="1"/>
    </xf>
    <xf numFmtId="10" fontId="5" fillId="9" borderId="1" xfId="1" applyNumberFormat="1" applyFont="1" applyFill="1" applyBorder="1" applyAlignment="1">
      <alignment horizontal="right" vertical="center" wrapText="1"/>
    </xf>
    <xf numFmtId="0" fontId="15" fillId="9" borderId="12" xfId="0" applyFont="1" applyFill="1" applyBorder="1" applyAlignment="1">
      <alignment vertical="center" wrapText="1"/>
    </xf>
    <xf numFmtId="9" fontId="1" fillId="0" borderId="1" xfId="0" applyNumberFormat="1" applyFont="1" applyBorder="1" applyAlignment="1">
      <alignment horizontal="right" vertical="center" wrapText="1"/>
    </xf>
  </cellXfs>
  <cellStyles count="4">
    <cellStyle name="Millares" xfId="3" builtinId="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301367</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8"/>
  <sheetViews>
    <sheetView tabSelected="1" topLeftCell="A16" zoomScaleNormal="100" workbookViewId="0">
      <selection activeCell="H11" sqref="H11"/>
    </sheetView>
  </sheetViews>
  <sheetFormatPr defaultColWidth="10.85546875" defaultRowHeight="1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39.140625" style="1" customWidth="1"/>
    <col min="9" max="9" width="10" style="1" customWidth="1"/>
    <col min="10" max="10" width="18.42578125" style="1" customWidth="1"/>
    <col min="11" max="11" width="22.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1" hidden="1" customWidth="1"/>
    <col min="25" max="25" width="40.28515625" style="1" hidden="1" customWidth="1"/>
    <col min="26" max="26" width="16.5703125" style="1" hidden="1" customWidth="1"/>
    <col min="27" max="29" width="16.5703125" style="1" customWidth="1"/>
    <col min="30" max="30" width="33.42578125" style="1" customWidth="1"/>
    <col min="31" max="31" width="16.5703125" style="1" customWidth="1"/>
    <col min="32" max="34" width="16.5703125" style="1" hidden="1" customWidth="1"/>
    <col min="35" max="35" width="43.7109375" style="1" hidden="1" customWidth="1"/>
    <col min="36" max="36" width="16.5703125" style="1" hidden="1" customWidth="1"/>
    <col min="37" max="38" width="22" style="1" hidden="1" customWidth="1"/>
    <col min="39" max="39" width="16.5703125" style="1" hidden="1" customWidth="1"/>
    <col min="40" max="40" width="34.85546875" style="1" hidden="1" customWidth="1"/>
    <col min="41" max="41" width="16.5703125" style="1" hidden="1" customWidth="1"/>
    <col min="42" max="43" width="16.5703125" style="1" customWidth="1"/>
    <col min="44" max="44" width="21.5703125" style="1" customWidth="1"/>
    <col min="45" max="45" width="39.42578125" style="1" customWidth="1"/>
    <col min="46" max="46" width="10.85546875" style="87"/>
    <col min="47" max="16384" width="10.85546875" style="1"/>
  </cols>
  <sheetData>
    <row r="1" spans="1:46" s="36" customFormat="1" ht="70.5" customHeight="1">
      <c r="A1" s="129" t="s">
        <v>0</v>
      </c>
      <c r="B1" s="130"/>
      <c r="C1" s="130"/>
      <c r="D1" s="130"/>
      <c r="E1" s="130"/>
      <c r="F1" s="130"/>
      <c r="G1" s="130"/>
      <c r="H1" s="130"/>
      <c r="I1" s="130"/>
      <c r="J1" s="130"/>
      <c r="K1" s="130"/>
      <c r="L1" s="131" t="s">
        <v>1</v>
      </c>
      <c r="M1" s="131"/>
      <c r="N1" s="131"/>
      <c r="O1" s="131"/>
      <c r="P1" s="131"/>
      <c r="AT1" s="85"/>
    </row>
    <row r="2" spans="1:46" s="38" customFormat="1" ht="23.45" customHeight="1">
      <c r="A2" s="133" t="s">
        <v>2</v>
      </c>
      <c r="B2" s="134"/>
      <c r="C2" s="134"/>
      <c r="D2" s="134"/>
      <c r="E2" s="134"/>
      <c r="F2" s="134"/>
      <c r="G2" s="134"/>
      <c r="H2" s="134"/>
      <c r="I2" s="134"/>
      <c r="J2" s="134"/>
      <c r="K2" s="134"/>
      <c r="L2" s="37"/>
      <c r="M2" s="37"/>
      <c r="N2" s="37"/>
      <c r="O2" s="37"/>
      <c r="P2" s="37"/>
      <c r="AT2" s="86"/>
    </row>
    <row r="3" spans="1:46" s="36" customFormat="1">
      <c r="AT3" s="85"/>
    </row>
    <row r="4" spans="1:46" s="36" customFormat="1" ht="29.1" customHeight="1">
      <c r="F4" s="138" t="s">
        <v>3</v>
      </c>
      <c r="G4" s="139"/>
      <c r="H4" s="139"/>
      <c r="I4" s="139"/>
      <c r="J4" s="139"/>
      <c r="K4" s="140"/>
      <c r="AT4" s="85"/>
    </row>
    <row r="5" spans="1:46" s="36" customFormat="1" ht="15" customHeight="1">
      <c r="F5" s="2" t="s">
        <v>4</v>
      </c>
      <c r="G5" s="2" t="s">
        <v>5</v>
      </c>
      <c r="H5" s="138" t="s">
        <v>6</v>
      </c>
      <c r="I5" s="139"/>
      <c r="J5" s="139"/>
      <c r="K5" s="140"/>
      <c r="AT5" s="85"/>
    </row>
    <row r="6" spans="1:46" s="36" customFormat="1">
      <c r="F6" s="35">
        <v>1</v>
      </c>
      <c r="G6" s="35" t="s">
        <v>7</v>
      </c>
      <c r="H6" s="141" t="s">
        <v>8</v>
      </c>
      <c r="I6" s="141"/>
      <c r="J6" s="141"/>
      <c r="K6" s="141"/>
      <c r="AT6" s="85"/>
    </row>
    <row r="7" spans="1:46" s="36" customFormat="1" ht="36" customHeight="1">
      <c r="F7" s="35">
        <v>2</v>
      </c>
      <c r="G7" s="35" t="s">
        <v>9</v>
      </c>
      <c r="H7" s="141" t="s">
        <v>10</v>
      </c>
      <c r="I7" s="141"/>
      <c r="J7" s="141"/>
      <c r="K7" s="141"/>
      <c r="AT7" s="85"/>
    </row>
    <row r="8" spans="1:46" s="36" customFormat="1" ht="72.75" customHeight="1">
      <c r="F8" s="35">
        <v>3</v>
      </c>
      <c r="G8" s="35" t="s">
        <v>11</v>
      </c>
      <c r="H8" s="141" t="s">
        <v>12</v>
      </c>
      <c r="I8" s="141"/>
      <c r="J8" s="141"/>
      <c r="K8" s="141"/>
      <c r="AT8" s="85"/>
    </row>
    <row r="9" spans="1:46" s="36" customFormat="1" ht="72.75" customHeight="1">
      <c r="F9" s="35">
        <v>4</v>
      </c>
      <c r="G9" s="35" t="s">
        <v>13</v>
      </c>
      <c r="H9" s="135" t="s">
        <v>14</v>
      </c>
      <c r="I9" s="136"/>
      <c r="J9" s="136"/>
      <c r="K9" s="137"/>
      <c r="AT9" s="85"/>
    </row>
    <row r="10" spans="1:46" s="36" customFormat="1" ht="43.5" customHeight="1">
      <c r="F10" s="35">
        <v>5</v>
      </c>
      <c r="G10" s="35" t="s">
        <v>15</v>
      </c>
      <c r="H10" s="135" t="s">
        <v>16</v>
      </c>
      <c r="I10" s="136"/>
      <c r="J10" s="136"/>
      <c r="K10" s="137"/>
      <c r="AT10" s="85"/>
    </row>
    <row r="11" spans="1:46" s="36" customFormat="1" ht="29.25" customHeight="1">
      <c r="AT11" s="85"/>
    </row>
    <row r="12" spans="1:46" ht="14.45" customHeight="1">
      <c r="A12" s="128" t="s">
        <v>17</v>
      </c>
      <c r="B12" s="128"/>
      <c r="C12" s="128" t="s">
        <v>18</v>
      </c>
      <c r="D12" s="128" t="s">
        <v>19</v>
      </c>
      <c r="E12" s="128"/>
      <c r="F12" s="128"/>
      <c r="G12" s="132" t="s">
        <v>20</v>
      </c>
      <c r="H12" s="132"/>
      <c r="I12" s="132"/>
      <c r="J12" s="132"/>
      <c r="K12" s="132"/>
      <c r="L12" s="132"/>
      <c r="M12" s="132"/>
      <c r="N12" s="132"/>
      <c r="O12" s="132"/>
      <c r="P12" s="132"/>
      <c r="Q12" s="132"/>
      <c r="R12" s="128" t="s">
        <v>21</v>
      </c>
      <c r="S12" s="128"/>
      <c r="T12" s="128"/>
      <c r="U12" s="128"/>
      <c r="V12" s="98" t="s">
        <v>22</v>
      </c>
      <c r="W12" s="99"/>
      <c r="X12" s="99"/>
      <c r="Y12" s="99"/>
      <c r="Z12" s="100"/>
      <c r="AA12" s="104" t="s">
        <v>23</v>
      </c>
      <c r="AB12" s="105"/>
      <c r="AC12" s="105"/>
      <c r="AD12" s="105"/>
      <c r="AE12" s="106"/>
      <c r="AF12" s="110" t="s">
        <v>24</v>
      </c>
      <c r="AG12" s="111"/>
      <c r="AH12" s="111"/>
      <c r="AI12" s="111"/>
      <c r="AJ12" s="112"/>
      <c r="AK12" s="116" t="s">
        <v>25</v>
      </c>
      <c r="AL12" s="117"/>
      <c r="AM12" s="117"/>
      <c r="AN12" s="117"/>
      <c r="AO12" s="118"/>
      <c r="AP12" s="122" t="s">
        <v>26</v>
      </c>
      <c r="AQ12" s="123"/>
      <c r="AR12" s="123"/>
      <c r="AS12" s="124"/>
    </row>
    <row r="13" spans="1:46" ht="14.45" customHeight="1">
      <c r="A13" s="128"/>
      <c r="B13" s="128"/>
      <c r="C13" s="128"/>
      <c r="D13" s="128"/>
      <c r="E13" s="128"/>
      <c r="F13" s="128"/>
      <c r="G13" s="132"/>
      <c r="H13" s="132"/>
      <c r="I13" s="132"/>
      <c r="J13" s="132"/>
      <c r="K13" s="132"/>
      <c r="L13" s="132"/>
      <c r="M13" s="132"/>
      <c r="N13" s="132"/>
      <c r="O13" s="132"/>
      <c r="P13" s="132"/>
      <c r="Q13" s="132"/>
      <c r="R13" s="128"/>
      <c r="S13" s="128"/>
      <c r="T13" s="128"/>
      <c r="U13" s="128"/>
      <c r="V13" s="101"/>
      <c r="W13" s="102"/>
      <c r="X13" s="102"/>
      <c r="Y13" s="102"/>
      <c r="Z13" s="103"/>
      <c r="AA13" s="107"/>
      <c r="AB13" s="108"/>
      <c r="AC13" s="108"/>
      <c r="AD13" s="108"/>
      <c r="AE13" s="109"/>
      <c r="AF13" s="113"/>
      <c r="AG13" s="114"/>
      <c r="AH13" s="114"/>
      <c r="AI13" s="114"/>
      <c r="AJ13" s="115"/>
      <c r="AK13" s="119"/>
      <c r="AL13" s="120"/>
      <c r="AM13" s="120"/>
      <c r="AN13" s="120"/>
      <c r="AO13" s="121"/>
      <c r="AP13" s="125"/>
      <c r="AQ13" s="126"/>
      <c r="AR13" s="126"/>
      <c r="AS13" s="127"/>
    </row>
    <row r="14" spans="1:46" ht="45">
      <c r="A14" s="2" t="s">
        <v>27</v>
      </c>
      <c r="B14" s="2" t="s">
        <v>28</v>
      </c>
      <c r="C14" s="128"/>
      <c r="D14" s="2" t="s">
        <v>29</v>
      </c>
      <c r="E14" s="2" t="s">
        <v>30</v>
      </c>
      <c r="F14" s="2" t="s">
        <v>31</v>
      </c>
      <c r="G14" s="20" t="s">
        <v>32</v>
      </c>
      <c r="H14" s="20" t="s">
        <v>33</v>
      </c>
      <c r="I14" s="20" t="s">
        <v>34</v>
      </c>
      <c r="J14" s="20" t="s">
        <v>35</v>
      </c>
      <c r="K14" s="20" t="s">
        <v>36</v>
      </c>
      <c r="L14" s="20" t="s">
        <v>37</v>
      </c>
      <c r="M14" s="20" t="s">
        <v>38</v>
      </c>
      <c r="N14" s="20" t="s">
        <v>39</v>
      </c>
      <c r="O14" s="20" t="s">
        <v>40</v>
      </c>
      <c r="P14" s="20" t="s">
        <v>41</v>
      </c>
      <c r="Q14" s="20" t="s">
        <v>42</v>
      </c>
      <c r="R14" s="2" t="s">
        <v>43</v>
      </c>
      <c r="S14" s="2" t="s">
        <v>44</v>
      </c>
      <c r="T14" s="2" t="s">
        <v>45</v>
      </c>
      <c r="U14" s="2" t="s">
        <v>46</v>
      </c>
      <c r="V14" s="3" t="s">
        <v>47</v>
      </c>
      <c r="W14" s="3" t="s">
        <v>48</v>
      </c>
      <c r="X14" s="3" t="s">
        <v>49</v>
      </c>
      <c r="Y14" s="3" t="s">
        <v>50</v>
      </c>
      <c r="Z14" s="3" t="s">
        <v>51</v>
      </c>
      <c r="AA14" s="23" t="s">
        <v>47</v>
      </c>
      <c r="AB14" s="23" t="s">
        <v>48</v>
      </c>
      <c r="AC14" s="23" t="s">
        <v>49</v>
      </c>
      <c r="AD14" s="23" t="s">
        <v>50</v>
      </c>
      <c r="AE14" s="23" t="s">
        <v>51</v>
      </c>
      <c r="AF14" s="24" t="s">
        <v>47</v>
      </c>
      <c r="AG14" s="24" t="s">
        <v>48</v>
      </c>
      <c r="AH14" s="24" t="s">
        <v>49</v>
      </c>
      <c r="AI14" s="24" t="s">
        <v>50</v>
      </c>
      <c r="AJ14" s="24" t="s">
        <v>51</v>
      </c>
      <c r="AK14" s="25" t="s">
        <v>47</v>
      </c>
      <c r="AL14" s="25" t="s">
        <v>48</v>
      </c>
      <c r="AM14" s="25" t="s">
        <v>49</v>
      </c>
      <c r="AN14" s="25" t="s">
        <v>50</v>
      </c>
      <c r="AO14" s="25" t="s">
        <v>51</v>
      </c>
      <c r="AP14" s="4" t="s">
        <v>47</v>
      </c>
      <c r="AQ14" s="4" t="s">
        <v>48</v>
      </c>
      <c r="AR14" s="4" t="s">
        <v>49</v>
      </c>
      <c r="AS14" s="4" t="s">
        <v>50</v>
      </c>
    </row>
    <row r="15" spans="1:46" s="30" customFormat="1" ht="166.5">
      <c r="A15" s="22">
        <v>4</v>
      </c>
      <c r="B15" s="21" t="s">
        <v>52</v>
      </c>
      <c r="C15" s="21" t="s">
        <v>53</v>
      </c>
      <c r="D15" s="26" t="s">
        <v>54</v>
      </c>
      <c r="E15" s="21" t="s">
        <v>55</v>
      </c>
      <c r="F15" s="21" t="s">
        <v>56</v>
      </c>
      <c r="G15" s="21" t="s">
        <v>57</v>
      </c>
      <c r="H15" s="21" t="s">
        <v>58</v>
      </c>
      <c r="I15" s="31" t="s">
        <v>59</v>
      </c>
      <c r="J15" s="21" t="s">
        <v>60</v>
      </c>
      <c r="K15" s="21" t="s">
        <v>61</v>
      </c>
      <c r="L15" s="32">
        <v>0</v>
      </c>
      <c r="M15" s="32">
        <v>0.1</v>
      </c>
      <c r="N15" s="32">
        <v>0.2</v>
      </c>
      <c r="O15" s="32">
        <v>0.4</v>
      </c>
      <c r="P15" s="32">
        <f t="shared" ref="P15:P21" si="0">O15</f>
        <v>0.4</v>
      </c>
      <c r="Q15" s="21" t="s">
        <v>62</v>
      </c>
      <c r="R15" s="21" t="s">
        <v>63</v>
      </c>
      <c r="S15" s="21" t="s">
        <v>64</v>
      </c>
      <c r="T15" s="21" t="s">
        <v>65</v>
      </c>
      <c r="U15" s="21" t="s">
        <v>66</v>
      </c>
      <c r="V15" s="62">
        <f>L15</f>
        <v>0</v>
      </c>
      <c r="W15" s="63" t="s">
        <v>67</v>
      </c>
      <c r="X15" s="65">
        <f>IFERROR(IF(W15/V15&gt;100%,100%,W15/V15),0)</f>
        <v>0</v>
      </c>
      <c r="Y15" s="21" t="s">
        <v>68</v>
      </c>
      <c r="Z15" s="21" t="s">
        <v>69</v>
      </c>
      <c r="AA15" s="32">
        <f>M15</f>
        <v>0.1</v>
      </c>
      <c r="AB15" s="58">
        <v>1.9E-2</v>
      </c>
      <c r="AC15" s="57">
        <f>IFERROR(IF(AB15/AA15&gt;100%,100%,AB15/AA15),0)</f>
        <v>0.18999999999999997</v>
      </c>
      <c r="AD15" s="21" t="s">
        <v>70</v>
      </c>
      <c r="AE15" s="21" t="s">
        <v>71</v>
      </c>
      <c r="AF15" s="32">
        <f t="shared" ref="AF15:AF27" si="1">N15</f>
        <v>0.2</v>
      </c>
      <c r="AG15" s="21"/>
      <c r="AH15" s="57">
        <f>IFERROR(IF(AG15/AF15&gt;100%,100%,AG15/AF15),0)</f>
        <v>0</v>
      </c>
      <c r="AI15" s="21"/>
      <c r="AJ15" s="21"/>
      <c r="AK15" s="32">
        <f t="shared" ref="AK15:AK28" si="2">O15</f>
        <v>0.4</v>
      </c>
      <c r="AL15" s="21"/>
      <c r="AM15" s="57">
        <f>IFERROR(IF(AL15/AK15&gt;100%,100%,AL15/AK15),0)</f>
        <v>0</v>
      </c>
      <c r="AN15" s="21"/>
      <c r="AO15" s="21"/>
      <c r="AP15" s="64">
        <f t="shared" ref="AP15:AP28" si="3">P15</f>
        <v>0.4</v>
      </c>
      <c r="AQ15" s="78">
        <f>IFERROR(MAX(W15,AB15,AG15,AL15),0)</f>
        <v>1.9E-2</v>
      </c>
      <c r="AR15" s="66">
        <f>IFERROR(IF(AQ15/AP15&gt;100%,100%,AQ15/AP15),0)</f>
        <v>4.7499999999999994E-2</v>
      </c>
      <c r="AS15" s="83" t="s">
        <v>72</v>
      </c>
      <c r="AT15" s="88" t="s">
        <v>60</v>
      </c>
    </row>
    <row r="16" spans="1:46" s="30" customFormat="1" ht="176.25" customHeight="1">
      <c r="A16" s="22">
        <v>3</v>
      </c>
      <c r="B16" s="21" t="s">
        <v>73</v>
      </c>
      <c r="C16" s="21" t="s">
        <v>74</v>
      </c>
      <c r="D16" s="26" t="s">
        <v>75</v>
      </c>
      <c r="E16" s="21" t="s">
        <v>76</v>
      </c>
      <c r="F16" s="21" t="s">
        <v>56</v>
      </c>
      <c r="G16" s="21" t="s">
        <v>77</v>
      </c>
      <c r="H16" s="21" t="s">
        <v>78</v>
      </c>
      <c r="I16" s="21" t="s">
        <v>79</v>
      </c>
      <c r="J16" s="21" t="s">
        <v>60</v>
      </c>
      <c r="K16" s="21" t="s">
        <v>61</v>
      </c>
      <c r="L16" s="32">
        <v>0.12</v>
      </c>
      <c r="M16" s="32">
        <v>0.34</v>
      </c>
      <c r="N16" s="32">
        <v>0.51</v>
      </c>
      <c r="O16" s="32">
        <v>0.68</v>
      </c>
      <c r="P16" s="32">
        <f t="shared" si="0"/>
        <v>0.68</v>
      </c>
      <c r="Q16" s="21" t="s">
        <v>62</v>
      </c>
      <c r="R16" s="21" t="s">
        <v>80</v>
      </c>
      <c r="S16" s="21" t="s">
        <v>81</v>
      </c>
      <c r="T16" s="21" t="s">
        <v>65</v>
      </c>
      <c r="U16" s="21" t="s">
        <v>66</v>
      </c>
      <c r="V16" s="64">
        <f t="shared" ref="V16:V28" si="4">L16</f>
        <v>0.12</v>
      </c>
      <c r="W16" s="65">
        <v>0.21909999999999999</v>
      </c>
      <c r="X16" s="65">
        <f>IFERROR(IF(W16/V16&gt;100%,100%,W16/V16),0)</f>
        <v>1</v>
      </c>
      <c r="Y16" s="21" t="s">
        <v>82</v>
      </c>
      <c r="Z16" s="21" t="s">
        <v>69</v>
      </c>
      <c r="AA16" s="32">
        <f t="shared" ref="AA16:AA28" si="5">M16</f>
        <v>0.34</v>
      </c>
      <c r="AB16" s="58">
        <v>0.52329999999999999</v>
      </c>
      <c r="AC16" s="57">
        <f t="shared" ref="AC16:AC19" si="6">IFERROR(IF(AB16/AA16&gt;100%,100%,AB16/AA16),0)</f>
        <v>1</v>
      </c>
      <c r="AD16" s="21" t="s">
        <v>83</v>
      </c>
      <c r="AE16" s="21" t="s">
        <v>71</v>
      </c>
      <c r="AF16" s="32">
        <f t="shared" si="1"/>
        <v>0.51</v>
      </c>
      <c r="AG16" s="21"/>
      <c r="AH16" s="57">
        <f t="shared" ref="AH16:AH17" si="7">IFERROR(IF(AG16/AF16&gt;100%,100%,AG16/AF16),0)</f>
        <v>0</v>
      </c>
      <c r="AI16" s="21"/>
      <c r="AJ16" s="21"/>
      <c r="AK16" s="32">
        <f t="shared" si="2"/>
        <v>0.68</v>
      </c>
      <c r="AL16" s="21"/>
      <c r="AM16" s="57">
        <f t="shared" ref="AM16:AM28" si="8">IFERROR(IF(AL16/AK16&gt;100%,100%,AL16/AK16),0)</f>
        <v>0</v>
      </c>
      <c r="AN16" s="21"/>
      <c r="AO16" s="21"/>
      <c r="AP16" s="64">
        <f t="shared" si="3"/>
        <v>0.68</v>
      </c>
      <c r="AQ16" s="78">
        <f>IFERROR(MAX(W16,AB16,AG16,AL16),0)</f>
        <v>0.52329999999999999</v>
      </c>
      <c r="AR16" s="66">
        <f>IFERROR(IF(AQ16/AP16&gt;100%,100%,AQ16/AP16),0)</f>
        <v>0.76955882352941174</v>
      </c>
      <c r="AS16" s="83" t="s">
        <v>84</v>
      </c>
      <c r="AT16" s="88" t="s">
        <v>60</v>
      </c>
    </row>
    <row r="17" spans="1:46" s="30" customFormat="1" ht="117">
      <c r="A17" s="22">
        <v>3</v>
      </c>
      <c r="B17" s="21" t="s">
        <v>73</v>
      </c>
      <c r="C17" s="21" t="s">
        <v>74</v>
      </c>
      <c r="D17" s="26" t="s">
        <v>85</v>
      </c>
      <c r="E17" s="21" t="s">
        <v>86</v>
      </c>
      <c r="F17" s="21" t="s">
        <v>56</v>
      </c>
      <c r="G17" s="21" t="s">
        <v>87</v>
      </c>
      <c r="H17" s="21" t="s">
        <v>88</v>
      </c>
      <c r="I17" s="21" t="s">
        <v>89</v>
      </c>
      <c r="J17" s="21" t="s">
        <v>60</v>
      </c>
      <c r="K17" s="21" t="s">
        <v>61</v>
      </c>
      <c r="L17" s="32">
        <v>0.12</v>
      </c>
      <c r="M17" s="32">
        <v>0.3</v>
      </c>
      <c r="N17" s="32">
        <v>0.48</v>
      </c>
      <c r="O17" s="32">
        <v>0.65</v>
      </c>
      <c r="P17" s="32">
        <f t="shared" si="0"/>
        <v>0.65</v>
      </c>
      <c r="Q17" s="21" t="s">
        <v>62</v>
      </c>
      <c r="R17" s="21" t="s">
        <v>80</v>
      </c>
      <c r="S17" s="21" t="s">
        <v>81</v>
      </c>
      <c r="T17" s="21" t="s">
        <v>65</v>
      </c>
      <c r="U17" s="21" t="s">
        <v>66</v>
      </c>
      <c r="V17" s="64">
        <f t="shared" si="4"/>
        <v>0.12</v>
      </c>
      <c r="W17" s="65">
        <v>8.8999999999999999E-3</v>
      </c>
      <c r="X17" s="65">
        <f t="shared" ref="X17:X20" si="9">IFERROR(IF(W17/V17&gt;100%,100%,W17/V17),0)</f>
        <v>7.4166666666666672E-2</v>
      </c>
      <c r="Y17" s="21" t="s">
        <v>90</v>
      </c>
      <c r="Z17" s="21" t="s">
        <v>69</v>
      </c>
      <c r="AA17" s="32">
        <f t="shared" si="5"/>
        <v>0.3</v>
      </c>
      <c r="AB17" s="58">
        <v>0.21959999999999999</v>
      </c>
      <c r="AC17" s="57">
        <f t="shared" si="6"/>
        <v>0.73199999999999998</v>
      </c>
      <c r="AD17" s="21" t="s">
        <v>91</v>
      </c>
      <c r="AE17" s="21" t="s">
        <v>71</v>
      </c>
      <c r="AF17" s="32">
        <f t="shared" si="1"/>
        <v>0.48</v>
      </c>
      <c r="AG17" s="21"/>
      <c r="AH17" s="57">
        <f t="shared" si="7"/>
        <v>0</v>
      </c>
      <c r="AI17" s="21"/>
      <c r="AJ17" s="21"/>
      <c r="AK17" s="32">
        <f t="shared" si="2"/>
        <v>0.65</v>
      </c>
      <c r="AL17" s="21"/>
      <c r="AM17" s="57">
        <f t="shared" si="8"/>
        <v>0</v>
      </c>
      <c r="AN17" s="21"/>
      <c r="AO17" s="21"/>
      <c r="AP17" s="64">
        <f>P17</f>
        <v>0.65</v>
      </c>
      <c r="AQ17" s="78">
        <f>IFERROR(MAX(W17,AB17,AG17,AL17),0)</f>
        <v>0.21959999999999999</v>
      </c>
      <c r="AR17" s="66">
        <f>IFERROR(IF(AQ17/AP17&gt;100%,100%,AQ17/AP17),0)</f>
        <v>0.3378461538461538</v>
      </c>
      <c r="AS17" s="83" t="s">
        <v>92</v>
      </c>
      <c r="AT17" s="88" t="s">
        <v>60</v>
      </c>
    </row>
    <row r="18" spans="1:46" s="30" customFormat="1" ht="249">
      <c r="A18" s="22">
        <v>3</v>
      </c>
      <c r="B18" s="21" t="s">
        <v>73</v>
      </c>
      <c r="C18" s="21" t="s">
        <v>74</v>
      </c>
      <c r="D18" s="22">
        <v>4</v>
      </c>
      <c r="E18" s="21" t="s">
        <v>93</v>
      </c>
      <c r="F18" s="21" t="s">
        <v>56</v>
      </c>
      <c r="G18" s="21" t="s">
        <v>94</v>
      </c>
      <c r="H18" s="21" t="s">
        <v>95</v>
      </c>
      <c r="I18" s="31" t="s">
        <v>96</v>
      </c>
      <c r="J18" s="21" t="s">
        <v>60</v>
      </c>
      <c r="K18" s="21" t="s">
        <v>61</v>
      </c>
      <c r="L18" s="32">
        <v>0.18</v>
      </c>
      <c r="M18" s="32">
        <v>0.35</v>
      </c>
      <c r="N18" s="32">
        <v>0.7</v>
      </c>
      <c r="O18" s="32">
        <v>0.97</v>
      </c>
      <c r="P18" s="32">
        <f t="shared" si="0"/>
        <v>0.97</v>
      </c>
      <c r="Q18" s="21" t="s">
        <v>62</v>
      </c>
      <c r="R18" s="21" t="s">
        <v>80</v>
      </c>
      <c r="S18" s="21" t="s">
        <v>81</v>
      </c>
      <c r="T18" s="21" t="s">
        <v>65</v>
      </c>
      <c r="U18" s="21" t="s">
        <v>66</v>
      </c>
      <c r="V18" s="64">
        <f>L18</f>
        <v>0.18</v>
      </c>
      <c r="W18" s="65">
        <v>0.18179999999999999</v>
      </c>
      <c r="X18" s="65">
        <f t="shared" si="9"/>
        <v>1</v>
      </c>
      <c r="Y18" s="21" t="s">
        <v>97</v>
      </c>
      <c r="Z18" s="21" t="s">
        <v>69</v>
      </c>
      <c r="AA18" s="32">
        <f t="shared" si="5"/>
        <v>0.35</v>
      </c>
      <c r="AB18" s="58">
        <v>0.24279999999999999</v>
      </c>
      <c r="AC18" s="57">
        <f>IFERROR(IF(AB18/AA18&gt;100%,100%,AB18/AA18),0)</f>
        <v>0.69371428571428573</v>
      </c>
      <c r="AD18" s="21" t="s">
        <v>98</v>
      </c>
      <c r="AE18" s="21" t="s">
        <v>71</v>
      </c>
      <c r="AF18" s="32">
        <f t="shared" si="1"/>
        <v>0.7</v>
      </c>
      <c r="AG18" s="21"/>
      <c r="AH18" s="57">
        <f>IFERROR(IF(AG18/AF18&gt;100%,100%,AG18/AF18),0)</f>
        <v>0</v>
      </c>
      <c r="AI18" s="21"/>
      <c r="AJ18" s="21"/>
      <c r="AK18" s="32">
        <f t="shared" si="2"/>
        <v>0.97</v>
      </c>
      <c r="AL18" s="21"/>
      <c r="AM18" s="57">
        <f t="shared" si="8"/>
        <v>0</v>
      </c>
      <c r="AN18" s="21"/>
      <c r="AO18" s="21"/>
      <c r="AP18" s="64">
        <f>P18</f>
        <v>0.97</v>
      </c>
      <c r="AQ18" s="78">
        <f>IFERROR(MAX(W18,AB18,AG18,AL18),0)</f>
        <v>0.24279999999999999</v>
      </c>
      <c r="AR18" s="66">
        <f>IFERROR(IF(AQ18/AP18&gt;100%,100%,AQ18/AP18),0)</f>
        <v>0.25030927835051547</v>
      </c>
      <c r="AS18" s="83" t="s">
        <v>99</v>
      </c>
      <c r="AT18" s="88" t="s">
        <v>60</v>
      </c>
    </row>
    <row r="19" spans="1:46" s="30" customFormat="1" ht="117">
      <c r="A19" s="22">
        <v>3</v>
      </c>
      <c r="B19" s="21" t="s">
        <v>73</v>
      </c>
      <c r="C19" s="21" t="s">
        <v>74</v>
      </c>
      <c r="D19" s="22">
        <v>5</v>
      </c>
      <c r="E19" s="21" t="s">
        <v>100</v>
      </c>
      <c r="F19" s="21" t="s">
        <v>56</v>
      </c>
      <c r="G19" s="21" t="s">
        <v>101</v>
      </c>
      <c r="H19" s="21" t="s">
        <v>102</v>
      </c>
      <c r="I19" s="31" t="s">
        <v>103</v>
      </c>
      <c r="J19" s="21" t="s">
        <v>60</v>
      </c>
      <c r="K19" s="21" t="s">
        <v>61</v>
      </c>
      <c r="L19" s="32">
        <v>0.05</v>
      </c>
      <c r="M19" s="32">
        <v>0.15</v>
      </c>
      <c r="N19" s="32">
        <v>0.33</v>
      </c>
      <c r="O19" s="32">
        <v>0.51</v>
      </c>
      <c r="P19" s="32">
        <f t="shared" si="0"/>
        <v>0.51</v>
      </c>
      <c r="Q19" s="21" t="s">
        <v>62</v>
      </c>
      <c r="R19" s="21" t="s">
        <v>80</v>
      </c>
      <c r="S19" s="21" t="s">
        <v>81</v>
      </c>
      <c r="T19" s="21" t="s">
        <v>65</v>
      </c>
      <c r="U19" s="21" t="s">
        <v>66</v>
      </c>
      <c r="V19" s="64">
        <f>L19</f>
        <v>0.05</v>
      </c>
      <c r="W19" s="65">
        <v>5.57E-2</v>
      </c>
      <c r="X19" s="65">
        <f t="shared" si="9"/>
        <v>1</v>
      </c>
      <c r="Y19" s="21" t="s">
        <v>97</v>
      </c>
      <c r="Z19" s="21" t="s">
        <v>69</v>
      </c>
      <c r="AA19" s="32">
        <f t="shared" si="5"/>
        <v>0.15</v>
      </c>
      <c r="AB19" s="58">
        <v>0.1313</v>
      </c>
      <c r="AC19" s="57">
        <f t="shared" si="6"/>
        <v>0.87533333333333341</v>
      </c>
      <c r="AD19" s="21" t="s">
        <v>104</v>
      </c>
      <c r="AE19" s="21" t="s">
        <v>71</v>
      </c>
      <c r="AF19" s="32">
        <f t="shared" si="1"/>
        <v>0.33</v>
      </c>
      <c r="AG19" s="21"/>
      <c r="AH19" s="57">
        <f>IFERROR(IF(AG19/AF19&gt;100%,100%,AG19/AF19),0)</f>
        <v>0</v>
      </c>
      <c r="AI19" s="21"/>
      <c r="AJ19" s="21"/>
      <c r="AK19" s="32">
        <f t="shared" si="2"/>
        <v>0.51</v>
      </c>
      <c r="AL19" s="21"/>
      <c r="AM19" s="57">
        <f t="shared" si="8"/>
        <v>0</v>
      </c>
      <c r="AN19" s="21"/>
      <c r="AO19" s="21"/>
      <c r="AP19" s="64">
        <f t="shared" si="3"/>
        <v>0.51</v>
      </c>
      <c r="AQ19" s="78">
        <f>IFERROR(MAX(W19,AB19,AG19,AL19),0)</f>
        <v>0.1313</v>
      </c>
      <c r="AR19" s="66">
        <f>IFERROR(IF(AQ19/AP19&gt;100%,100%,AQ19/AP19),0)</f>
        <v>0.25745098039215686</v>
      </c>
      <c r="AS19" s="83" t="s">
        <v>105</v>
      </c>
      <c r="AT19" s="88" t="s">
        <v>60</v>
      </c>
    </row>
    <row r="20" spans="1:46" s="30" customFormat="1" ht="232.5">
      <c r="A20" s="22">
        <v>3</v>
      </c>
      <c r="B20" s="21" t="s">
        <v>73</v>
      </c>
      <c r="C20" s="21" t="s">
        <v>74</v>
      </c>
      <c r="D20" s="22">
        <v>6</v>
      </c>
      <c r="E20" s="21" t="s">
        <v>106</v>
      </c>
      <c r="F20" s="21" t="s">
        <v>56</v>
      </c>
      <c r="G20" s="21" t="s">
        <v>107</v>
      </c>
      <c r="H20" s="21" t="s">
        <v>108</v>
      </c>
      <c r="I20" s="21" t="s">
        <v>109</v>
      </c>
      <c r="J20" s="21" t="s">
        <v>110</v>
      </c>
      <c r="K20" s="21" t="s">
        <v>61</v>
      </c>
      <c r="L20" s="32">
        <v>0.97</v>
      </c>
      <c r="M20" s="32">
        <v>0.97</v>
      </c>
      <c r="N20" s="32">
        <v>0.97</v>
      </c>
      <c r="O20" s="32">
        <v>0.97</v>
      </c>
      <c r="P20" s="32">
        <f t="shared" si="0"/>
        <v>0.97</v>
      </c>
      <c r="Q20" s="21" t="s">
        <v>62</v>
      </c>
      <c r="R20" s="21" t="s">
        <v>80</v>
      </c>
      <c r="S20" s="21" t="s">
        <v>111</v>
      </c>
      <c r="T20" s="21" t="s">
        <v>65</v>
      </c>
      <c r="U20" s="21" t="s">
        <v>66</v>
      </c>
      <c r="V20" s="64">
        <f t="shared" si="4"/>
        <v>0.97</v>
      </c>
      <c r="W20" s="65">
        <v>0.93</v>
      </c>
      <c r="X20" s="65">
        <f t="shared" si="9"/>
        <v>0.95876288659793818</v>
      </c>
      <c r="Y20" s="21" t="s">
        <v>112</v>
      </c>
      <c r="Z20" s="21" t="s">
        <v>69</v>
      </c>
      <c r="AA20" s="32">
        <f t="shared" si="5"/>
        <v>0.97</v>
      </c>
      <c r="AB20" s="31">
        <v>1</v>
      </c>
      <c r="AC20" s="57">
        <f>IFERROR(IF(AB20/AA20&gt;100%,100%,AB20/AA20),0)</f>
        <v>1</v>
      </c>
      <c r="AD20" s="21" t="s">
        <v>113</v>
      </c>
      <c r="AE20" s="21" t="s">
        <v>71</v>
      </c>
      <c r="AF20" s="32">
        <f t="shared" si="1"/>
        <v>0.97</v>
      </c>
      <c r="AG20" s="21"/>
      <c r="AH20" s="57">
        <f t="shared" ref="AH20" si="10">IFERROR(IF(AG20/AF20&gt;100%,100%,AG20/AF20),0)</f>
        <v>0</v>
      </c>
      <c r="AI20" s="21"/>
      <c r="AJ20" s="21"/>
      <c r="AK20" s="32">
        <f t="shared" si="2"/>
        <v>0.97</v>
      </c>
      <c r="AL20" s="21"/>
      <c r="AM20" s="57">
        <f t="shared" si="8"/>
        <v>0</v>
      </c>
      <c r="AN20" s="21"/>
      <c r="AO20" s="21"/>
      <c r="AP20" s="64">
        <f>P20</f>
        <v>0.97</v>
      </c>
      <c r="AQ20" s="78">
        <f>IFERROR(AVERAGE(W20,AB20,AG20,AL20)*0.5,0)</f>
        <v>0.48250000000000004</v>
      </c>
      <c r="AR20" s="66">
        <f>IFERROR(IF(AQ20/AP20&gt;100%,100%,AQ20/AP20),0)</f>
        <v>0.4974226804123712</v>
      </c>
      <c r="AS20" s="83" t="s">
        <v>114</v>
      </c>
      <c r="AT20" s="88" t="s">
        <v>110</v>
      </c>
    </row>
    <row r="21" spans="1:46" s="30" customFormat="1" ht="315.75">
      <c r="A21" s="22">
        <v>3</v>
      </c>
      <c r="B21" s="21" t="s">
        <v>73</v>
      </c>
      <c r="C21" s="21" t="s">
        <v>74</v>
      </c>
      <c r="D21" s="22">
        <v>7</v>
      </c>
      <c r="E21" s="21" t="s">
        <v>115</v>
      </c>
      <c r="F21" s="21" t="s">
        <v>116</v>
      </c>
      <c r="G21" s="21" t="s">
        <v>117</v>
      </c>
      <c r="H21" s="21" t="s">
        <v>118</v>
      </c>
      <c r="I21" s="21" t="s">
        <v>119</v>
      </c>
      <c r="J21" s="21" t="s">
        <v>60</v>
      </c>
      <c r="K21" s="21" t="s">
        <v>61</v>
      </c>
      <c r="L21" s="32">
        <v>0.4</v>
      </c>
      <c r="M21" s="32">
        <v>0.7</v>
      </c>
      <c r="N21" s="32">
        <v>0.9</v>
      </c>
      <c r="O21" s="32">
        <v>1</v>
      </c>
      <c r="P21" s="32">
        <f t="shared" si="0"/>
        <v>1</v>
      </c>
      <c r="Q21" s="21" t="s">
        <v>62</v>
      </c>
      <c r="R21" s="21" t="s">
        <v>80</v>
      </c>
      <c r="S21" s="21" t="s">
        <v>111</v>
      </c>
      <c r="T21" s="21" t="s">
        <v>65</v>
      </c>
      <c r="U21" s="21" t="s">
        <v>66</v>
      </c>
      <c r="V21" s="64">
        <f t="shared" si="4"/>
        <v>0.4</v>
      </c>
      <c r="W21" s="67">
        <v>0</v>
      </c>
      <c r="X21" s="65">
        <f>IFERROR(IF(W21/V21&gt;100%,100%,W21/V21),0)</f>
        <v>0</v>
      </c>
      <c r="Y21" s="61" t="s">
        <v>120</v>
      </c>
      <c r="Z21" s="21" t="s">
        <v>69</v>
      </c>
      <c r="AA21" s="32">
        <f t="shared" si="5"/>
        <v>0.7</v>
      </c>
      <c r="AB21" s="31">
        <v>0.73</v>
      </c>
      <c r="AC21" s="57">
        <f>IFERROR(IF(AB21/AA21&gt;100%,100%,AB21/AA21),0)</f>
        <v>1</v>
      </c>
      <c r="AD21" s="21" t="s">
        <v>121</v>
      </c>
      <c r="AE21" s="21" t="s">
        <v>71</v>
      </c>
      <c r="AF21" s="32">
        <f t="shared" si="1"/>
        <v>0.9</v>
      </c>
      <c r="AG21" s="21"/>
      <c r="AH21" s="57">
        <f>IFERROR(IF(AG21/AF21&gt;100%,100%,AG21/AF21),0)</f>
        <v>0</v>
      </c>
      <c r="AI21" s="21"/>
      <c r="AJ21" s="21"/>
      <c r="AK21" s="32">
        <f t="shared" si="2"/>
        <v>1</v>
      </c>
      <c r="AL21" s="21"/>
      <c r="AM21" s="57">
        <f t="shared" si="8"/>
        <v>0</v>
      </c>
      <c r="AN21" s="21"/>
      <c r="AO21" s="21"/>
      <c r="AP21" s="64">
        <f t="shared" si="3"/>
        <v>1</v>
      </c>
      <c r="AQ21" s="145">
        <f>IFERROR(MAX(W21,AB21,AG21,AL21),0)</f>
        <v>0.73</v>
      </c>
      <c r="AR21" s="66">
        <f>IFERROR(IF(AQ21/AP21&gt;100%,100%,AQ21/AP21),0)</f>
        <v>0.73</v>
      </c>
      <c r="AS21" s="61" t="s">
        <v>122</v>
      </c>
      <c r="AT21" s="88" t="s">
        <v>60</v>
      </c>
    </row>
    <row r="22" spans="1:46" s="30" customFormat="1" ht="117">
      <c r="A22" s="22">
        <v>4</v>
      </c>
      <c r="B22" s="21" t="s">
        <v>52</v>
      </c>
      <c r="C22" s="21" t="s">
        <v>123</v>
      </c>
      <c r="D22" s="22">
        <v>8</v>
      </c>
      <c r="E22" s="21" t="s">
        <v>124</v>
      </c>
      <c r="F22" s="21" t="s">
        <v>56</v>
      </c>
      <c r="G22" s="21" t="s">
        <v>125</v>
      </c>
      <c r="H22" s="21" t="s">
        <v>126</v>
      </c>
      <c r="I22" s="21" t="s">
        <v>127</v>
      </c>
      <c r="J22" s="21" t="s">
        <v>128</v>
      </c>
      <c r="K22" s="21" t="s">
        <v>125</v>
      </c>
      <c r="L22" s="29">
        <v>3000</v>
      </c>
      <c r="M22" s="29">
        <v>4000</v>
      </c>
      <c r="N22" s="29">
        <v>4000</v>
      </c>
      <c r="O22" s="29">
        <v>4000</v>
      </c>
      <c r="P22" s="29">
        <f>SUM(L22:O22)</f>
        <v>15000</v>
      </c>
      <c r="Q22" s="21" t="s">
        <v>62</v>
      </c>
      <c r="R22" s="21" t="s">
        <v>129</v>
      </c>
      <c r="S22" s="21" t="s">
        <v>130</v>
      </c>
      <c r="T22" s="21" t="s">
        <v>131</v>
      </c>
      <c r="U22" s="21" t="s">
        <v>132</v>
      </c>
      <c r="V22" s="62">
        <f t="shared" si="4"/>
        <v>3000</v>
      </c>
      <c r="W22" s="63">
        <v>4365</v>
      </c>
      <c r="X22" s="65">
        <f>IFERROR(IF(W22/V22&gt;100%,100%,W22/V22),0)</f>
        <v>1</v>
      </c>
      <c r="Y22" s="21" t="s">
        <v>133</v>
      </c>
      <c r="Z22" s="21" t="s">
        <v>134</v>
      </c>
      <c r="AA22" s="29">
        <f t="shared" si="5"/>
        <v>4000</v>
      </c>
      <c r="AB22" s="21">
        <v>5028</v>
      </c>
      <c r="AC22" s="57">
        <f t="shared" ref="AC22:AC23" si="11">IFERROR(IF(AB22/AA22&gt;100%,100%,AB22/AA22),0)</f>
        <v>1</v>
      </c>
      <c r="AD22" s="21" t="s">
        <v>135</v>
      </c>
      <c r="AE22" s="21" t="s">
        <v>136</v>
      </c>
      <c r="AF22" s="29">
        <f t="shared" si="1"/>
        <v>4000</v>
      </c>
      <c r="AG22" s="21"/>
      <c r="AH22" s="57">
        <f>IFERROR(IF(AG22/AF22&gt;100%,100%,AG22/AF22),0)</f>
        <v>0</v>
      </c>
      <c r="AI22" s="21"/>
      <c r="AJ22" s="21"/>
      <c r="AK22" s="29">
        <f t="shared" si="2"/>
        <v>4000</v>
      </c>
      <c r="AL22" s="21"/>
      <c r="AM22" s="57">
        <f t="shared" si="8"/>
        <v>0</v>
      </c>
      <c r="AN22" s="21"/>
      <c r="AO22" s="21"/>
      <c r="AP22" s="63">
        <f t="shared" si="3"/>
        <v>15000</v>
      </c>
      <c r="AQ22" s="62">
        <f t="shared" ref="AQ22:AQ28" si="12">IFERROR(W22+AB22+AG22+AL22,0)</f>
        <v>9393</v>
      </c>
      <c r="AR22" s="66">
        <f>IFERROR(IF(AQ22/AP22&gt;100%,100%,AQ22/AP22),0)</f>
        <v>0.62619999999999998</v>
      </c>
      <c r="AS22" s="61" t="s">
        <v>137</v>
      </c>
      <c r="AT22" s="88" t="s">
        <v>128</v>
      </c>
    </row>
    <row r="23" spans="1:46" s="30" customFormat="1" ht="117">
      <c r="A23" s="22">
        <v>4</v>
      </c>
      <c r="B23" s="21" t="s">
        <v>52</v>
      </c>
      <c r="C23" s="21" t="s">
        <v>123</v>
      </c>
      <c r="D23" s="22">
        <v>9</v>
      </c>
      <c r="E23" s="21" t="s">
        <v>138</v>
      </c>
      <c r="F23" s="21" t="s">
        <v>56</v>
      </c>
      <c r="G23" s="21" t="s">
        <v>139</v>
      </c>
      <c r="H23" s="21" t="s">
        <v>140</v>
      </c>
      <c r="I23" s="21" t="s">
        <v>127</v>
      </c>
      <c r="J23" s="21" t="s">
        <v>128</v>
      </c>
      <c r="K23" s="21" t="s">
        <v>139</v>
      </c>
      <c r="L23" s="29">
        <v>750</v>
      </c>
      <c r="M23" s="29">
        <v>950</v>
      </c>
      <c r="N23" s="29">
        <v>950</v>
      </c>
      <c r="O23" s="29">
        <v>950</v>
      </c>
      <c r="P23" s="29">
        <f t="shared" ref="P23:P28" si="13">SUM(L23:O23)</f>
        <v>3600</v>
      </c>
      <c r="Q23" s="21" t="s">
        <v>62</v>
      </c>
      <c r="R23" s="33" t="s">
        <v>141</v>
      </c>
      <c r="S23" s="33" t="s">
        <v>130</v>
      </c>
      <c r="T23" s="21" t="s">
        <v>131</v>
      </c>
      <c r="U23" s="21" t="s">
        <v>132</v>
      </c>
      <c r="V23" s="62">
        <f t="shared" si="4"/>
        <v>750</v>
      </c>
      <c r="W23" s="63">
        <v>950</v>
      </c>
      <c r="X23" s="65">
        <f t="shared" ref="X23" si="14">IFERROR(IF(W23/V23&gt;100%,100%,W23/V23),0)</f>
        <v>1</v>
      </c>
      <c r="Y23" s="21" t="s">
        <v>142</v>
      </c>
      <c r="Z23" s="21" t="s">
        <v>134</v>
      </c>
      <c r="AA23" s="29">
        <f t="shared" si="5"/>
        <v>950</v>
      </c>
      <c r="AB23" s="21">
        <v>1033</v>
      </c>
      <c r="AC23" s="57">
        <f t="shared" si="11"/>
        <v>1</v>
      </c>
      <c r="AD23" s="21" t="s">
        <v>143</v>
      </c>
      <c r="AE23" s="21" t="s">
        <v>136</v>
      </c>
      <c r="AF23" s="29">
        <f t="shared" si="1"/>
        <v>950</v>
      </c>
      <c r="AG23" s="21"/>
      <c r="AH23" s="57">
        <f t="shared" ref="AH23" si="15">IFERROR(IF(AG23/AF23&gt;100%,100%,AG23/AF23),0)</f>
        <v>0</v>
      </c>
      <c r="AI23" s="21"/>
      <c r="AJ23" s="21"/>
      <c r="AK23" s="29">
        <f t="shared" si="2"/>
        <v>950</v>
      </c>
      <c r="AL23" s="21"/>
      <c r="AM23" s="57">
        <f t="shared" si="8"/>
        <v>0</v>
      </c>
      <c r="AN23" s="21"/>
      <c r="AO23" s="21"/>
      <c r="AP23" s="63">
        <f t="shared" si="3"/>
        <v>3600</v>
      </c>
      <c r="AQ23" s="62">
        <f t="shared" si="12"/>
        <v>1983</v>
      </c>
      <c r="AR23" s="66">
        <f>IFERROR(IF(AQ23/AP23&gt;100%,100%,AQ23/AP23),0)</f>
        <v>0.55083333333333329</v>
      </c>
      <c r="AS23" s="61" t="s">
        <v>144</v>
      </c>
      <c r="AT23" s="88" t="s">
        <v>128</v>
      </c>
    </row>
    <row r="24" spans="1:46" s="30" customFormat="1" ht="117">
      <c r="A24" s="22">
        <v>4</v>
      </c>
      <c r="B24" s="21" t="s">
        <v>52</v>
      </c>
      <c r="C24" s="21" t="s">
        <v>123</v>
      </c>
      <c r="D24" s="22">
        <v>10</v>
      </c>
      <c r="E24" s="21" t="s">
        <v>145</v>
      </c>
      <c r="F24" s="21" t="s">
        <v>56</v>
      </c>
      <c r="G24" s="21" t="s">
        <v>146</v>
      </c>
      <c r="H24" s="21" t="s">
        <v>147</v>
      </c>
      <c r="I24" s="21" t="s">
        <v>127</v>
      </c>
      <c r="J24" s="21" t="s">
        <v>128</v>
      </c>
      <c r="K24" s="21" t="s">
        <v>148</v>
      </c>
      <c r="L24" s="29">
        <v>30</v>
      </c>
      <c r="M24" s="29">
        <v>51</v>
      </c>
      <c r="N24" s="29">
        <v>72</v>
      </c>
      <c r="O24" s="29">
        <v>57</v>
      </c>
      <c r="P24" s="29">
        <f t="shared" si="13"/>
        <v>210</v>
      </c>
      <c r="Q24" s="21" t="s">
        <v>62</v>
      </c>
      <c r="R24" s="21" t="s">
        <v>149</v>
      </c>
      <c r="S24" s="21" t="s">
        <v>150</v>
      </c>
      <c r="T24" s="21" t="s">
        <v>131</v>
      </c>
      <c r="U24" s="21" t="s">
        <v>132</v>
      </c>
      <c r="V24" s="62">
        <f t="shared" si="4"/>
        <v>30</v>
      </c>
      <c r="W24" s="63">
        <v>30</v>
      </c>
      <c r="X24" s="65">
        <f>IFERROR(IF(W24/V24&gt;100%,100%,W24/V24),0)</f>
        <v>1</v>
      </c>
      <c r="Y24" s="21" t="s">
        <v>151</v>
      </c>
      <c r="Z24" s="21" t="s">
        <v>134</v>
      </c>
      <c r="AA24" s="29">
        <f t="shared" si="5"/>
        <v>51</v>
      </c>
      <c r="AB24" s="21">
        <v>52</v>
      </c>
      <c r="AC24" s="57">
        <f>IFERROR(IF(AB24/AA24&gt;100%,100%,AB24/AA24),0)</f>
        <v>1</v>
      </c>
      <c r="AD24" s="21" t="s">
        <v>152</v>
      </c>
      <c r="AE24" s="21" t="s">
        <v>136</v>
      </c>
      <c r="AF24" s="29">
        <f t="shared" si="1"/>
        <v>72</v>
      </c>
      <c r="AG24" s="21"/>
      <c r="AH24" s="57">
        <f>IFERROR(IF(AG24/AF24&gt;100%,100%,AG24/AF24),0)</f>
        <v>0</v>
      </c>
      <c r="AI24" s="21"/>
      <c r="AJ24" s="21"/>
      <c r="AK24" s="29">
        <f t="shared" si="2"/>
        <v>57</v>
      </c>
      <c r="AL24" s="21"/>
      <c r="AM24" s="57">
        <f t="shared" si="8"/>
        <v>0</v>
      </c>
      <c r="AN24" s="21"/>
      <c r="AO24" s="21"/>
      <c r="AP24" s="63">
        <f t="shared" si="3"/>
        <v>210</v>
      </c>
      <c r="AQ24" s="84">
        <f t="shared" si="12"/>
        <v>82</v>
      </c>
      <c r="AR24" s="66">
        <f>IFERROR(IF(AQ24/AP24&gt;100%,100%,AQ24/AP24),0)</f>
        <v>0.39047619047619048</v>
      </c>
      <c r="AS24" s="61" t="s">
        <v>153</v>
      </c>
      <c r="AT24" s="88" t="s">
        <v>128</v>
      </c>
    </row>
    <row r="25" spans="1:46" s="30" customFormat="1" ht="117">
      <c r="A25" s="22">
        <v>4</v>
      </c>
      <c r="B25" s="21" t="s">
        <v>52</v>
      </c>
      <c r="C25" s="21" t="s">
        <v>123</v>
      </c>
      <c r="D25" s="22">
        <v>11</v>
      </c>
      <c r="E25" s="21" t="s">
        <v>154</v>
      </c>
      <c r="F25" s="21" t="s">
        <v>56</v>
      </c>
      <c r="G25" s="21" t="s">
        <v>155</v>
      </c>
      <c r="H25" s="21" t="s">
        <v>156</v>
      </c>
      <c r="I25" s="21" t="s">
        <v>127</v>
      </c>
      <c r="J25" s="21" t="s">
        <v>128</v>
      </c>
      <c r="K25" s="21" t="s">
        <v>157</v>
      </c>
      <c r="L25" s="39">
        <v>40</v>
      </c>
      <c r="M25" s="39">
        <v>94</v>
      </c>
      <c r="N25" s="39">
        <v>93</v>
      </c>
      <c r="O25" s="39">
        <v>93</v>
      </c>
      <c r="P25" s="29">
        <f t="shared" si="13"/>
        <v>320</v>
      </c>
      <c r="Q25" s="21" t="s">
        <v>62</v>
      </c>
      <c r="R25" s="21" t="s">
        <v>149</v>
      </c>
      <c r="S25" s="21" t="s">
        <v>150</v>
      </c>
      <c r="T25" s="21" t="s">
        <v>131</v>
      </c>
      <c r="U25" s="21" t="s">
        <v>132</v>
      </c>
      <c r="V25" s="62">
        <f t="shared" si="4"/>
        <v>40</v>
      </c>
      <c r="W25" s="63">
        <v>40</v>
      </c>
      <c r="X25" s="65">
        <f>IFERROR(IF(W25/V25&gt;100%,100%,W25/V25),0)</f>
        <v>1</v>
      </c>
      <c r="Y25" s="21" t="s">
        <v>155</v>
      </c>
      <c r="Z25" s="21" t="s">
        <v>134</v>
      </c>
      <c r="AA25" s="29">
        <f t="shared" si="5"/>
        <v>94</v>
      </c>
      <c r="AB25" s="21">
        <v>94</v>
      </c>
      <c r="AC25" s="57">
        <f t="shared" ref="AC25" si="16">IFERROR(IF(AB25/AA25&gt;100%,100%,AB25/AA25),0)</f>
        <v>1</v>
      </c>
      <c r="AD25" s="21" t="s">
        <v>158</v>
      </c>
      <c r="AE25" s="21" t="s">
        <v>136</v>
      </c>
      <c r="AF25" s="29">
        <f t="shared" si="1"/>
        <v>93</v>
      </c>
      <c r="AG25" s="21"/>
      <c r="AH25" s="57">
        <f t="shared" ref="AH25" si="17">IFERROR(IF(AG25/AF25&gt;100%,100%,AG25/AF25),0)</f>
        <v>0</v>
      </c>
      <c r="AI25" s="21"/>
      <c r="AJ25" s="21"/>
      <c r="AK25" s="29">
        <f t="shared" si="2"/>
        <v>93</v>
      </c>
      <c r="AL25" s="21"/>
      <c r="AM25" s="57">
        <f>IFERROR(IF(AL25/AK25&gt;100%,100%,AL25/AK25),0)</f>
        <v>0</v>
      </c>
      <c r="AN25" s="21"/>
      <c r="AO25" s="21"/>
      <c r="AP25" s="63">
        <f t="shared" si="3"/>
        <v>320</v>
      </c>
      <c r="AQ25" s="84">
        <f t="shared" si="12"/>
        <v>134</v>
      </c>
      <c r="AR25" s="66">
        <f>IFERROR(IF(AQ25/AP25&gt;100%,100%,AQ25/AP25),0)</f>
        <v>0.41875000000000001</v>
      </c>
      <c r="AS25" s="61" t="s">
        <v>159</v>
      </c>
      <c r="AT25" s="88" t="s">
        <v>128</v>
      </c>
    </row>
    <row r="26" spans="1:46" s="30" customFormat="1" ht="150">
      <c r="A26" s="22">
        <v>4</v>
      </c>
      <c r="B26" s="21" t="s">
        <v>52</v>
      </c>
      <c r="C26" s="21" t="s">
        <v>123</v>
      </c>
      <c r="D26" s="22">
        <v>12</v>
      </c>
      <c r="E26" s="21" t="s">
        <v>160</v>
      </c>
      <c r="F26" s="21" t="s">
        <v>56</v>
      </c>
      <c r="G26" s="21" t="s">
        <v>161</v>
      </c>
      <c r="H26" s="21" t="s">
        <v>162</v>
      </c>
      <c r="I26" s="21" t="s">
        <v>127</v>
      </c>
      <c r="J26" s="21" t="s">
        <v>128</v>
      </c>
      <c r="K26" s="21" t="s">
        <v>163</v>
      </c>
      <c r="L26" s="39">
        <v>50</v>
      </c>
      <c r="M26" s="39">
        <v>81</v>
      </c>
      <c r="N26" s="39">
        <v>81</v>
      </c>
      <c r="O26" s="39">
        <v>60</v>
      </c>
      <c r="P26" s="29">
        <f t="shared" si="13"/>
        <v>272</v>
      </c>
      <c r="Q26" s="21" t="s">
        <v>62</v>
      </c>
      <c r="R26" s="21" t="s">
        <v>164</v>
      </c>
      <c r="S26" s="21" t="s">
        <v>165</v>
      </c>
      <c r="T26" s="21" t="s">
        <v>131</v>
      </c>
      <c r="U26" s="21" t="s">
        <v>132</v>
      </c>
      <c r="V26" s="62">
        <f t="shared" si="4"/>
        <v>50</v>
      </c>
      <c r="W26" s="62">
        <v>83</v>
      </c>
      <c r="X26" s="65">
        <f t="shared" ref="X26" si="18">IFERROR(IF(W26/V26&gt;100%,100%,W26/V26),0)</f>
        <v>1</v>
      </c>
      <c r="Y26" s="21" t="s">
        <v>166</v>
      </c>
      <c r="Z26" s="21"/>
      <c r="AA26" s="29">
        <f t="shared" si="5"/>
        <v>81</v>
      </c>
      <c r="AB26" s="21">
        <v>81</v>
      </c>
      <c r="AC26" s="57">
        <f>IFERROR(IF(AB26/AA26&gt;100%,100%,AB26/AA26),0)</f>
        <v>1</v>
      </c>
      <c r="AD26" s="21" t="s">
        <v>167</v>
      </c>
      <c r="AE26" s="21" t="s">
        <v>168</v>
      </c>
      <c r="AF26" s="29">
        <f t="shared" si="1"/>
        <v>81</v>
      </c>
      <c r="AG26" s="21"/>
      <c r="AH26" s="57">
        <f>IFERROR(IF(AG26/AF26&gt;100%,100%,AG26/AF26),0)</f>
        <v>0</v>
      </c>
      <c r="AI26" s="21"/>
      <c r="AJ26" s="21"/>
      <c r="AK26" s="29">
        <f t="shared" si="2"/>
        <v>60</v>
      </c>
      <c r="AL26" s="21"/>
      <c r="AM26" s="57">
        <f t="shared" si="8"/>
        <v>0</v>
      </c>
      <c r="AN26" s="21"/>
      <c r="AO26" s="21"/>
      <c r="AP26" s="62">
        <f>P26</f>
        <v>272</v>
      </c>
      <c r="AQ26" s="62">
        <f t="shared" si="12"/>
        <v>164</v>
      </c>
      <c r="AR26" s="66">
        <f>IFERROR(IF(AQ26/AP26&gt;100%,100%,AQ26/AP26),0)</f>
        <v>0.6029411764705882</v>
      </c>
      <c r="AS26" s="61" t="s">
        <v>169</v>
      </c>
      <c r="AT26" s="88"/>
    </row>
    <row r="27" spans="1:46" s="30" customFormat="1" ht="150">
      <c r="A27" s="22">
        <v>4</v>
      </c>
      <c r="B27" s="21" t="s">
        <v>52</v>
      </c>
      <c r="C27" s="21" t="s">
        <v>123</v>
      </c>
      <c r="D27" s="22">
        <v>13</v>
      </c>
      <c r="E27" s="21" t="s">
        <v>170</v>
      </c>
      <c r="F27" s="21" t="s">
        <v>56</v>
      </c>
      <c r="G27" s="21" t="s">
        <v>171</v>
      </c>
      <c r="H27" s="21" t="s">
        <v>172</v>
      </c>
      <c r="I27" s="21" t="s">
        <v>127</v>
      </c>
      <c r="J27" s="21" t="s">
        <v>128</v>
      </c>
      <c r="K27" s="21" t="s">
        <v>163</v>
      </c>
      <c r="L27" s="29">
        <v>59</v>
      </c>
      <c r="M27" s="29">
        <v>96</v>
      </c>
      <c r="N27" s="29">
        <v>96</v>
      </c>
      <c r="O27" s="29">
        <v>71</v>
      </c>
      <c r="P27" s="29">
        <f t="shared" si="13"/>
        <v>322</v>
      </c>
      <c r="Q27" s="21" t="s">
        <v>62</v>
      </c>
      <c r="R27" s="21" t="s">
        <v>173</v>
      </c>
      <c r="S27" s="21" t="s">
        <v>165</v>
      </c>
      <c r="T27" s="21" t="s">
        <v>131</v>
      </c>
      <c r="U27" s="21" t="s">
        <v>132</v>
      </c>
      <c r="V27" s="62">
        <f t="shared" si="4"/>
        <v>59</v>
      </c>
      <c r="W27" s="62">
        <v>77</v>
      </c>
      <c r="X27" s="65">
        <f>IFERROR(IF(W27/V27&gt;100%,100%,W27/V27),0)</f>
        <v>1</v>
      </c>
      <c r="Y27" s="61" t="s">
        <v>174</v>
      </c>
      <c r="Z27" s="21"/>
      <c r="AA27" s="29">
        <f t="shared" si="5"/>
        <v>96</v>
      </c>
      <c r="AB27" s="21">
        <v>139</v>
      </c>
      <c r="AC27" s="57">
        <f t="shared" ref="AC27" si="19">IFERROR(IF(AB27/AA27&gt;100%,100%,AB27/AA27),0)</f>
        <v>1</v>
      </c>
      <c r="AD27" s="21" t="s">
        <v>175</v>
      </c>
      <c r="AE27" s="21" t="s">
        <v>168</v>
      </c>
      <c r="AF27" s="29">
        <f t="shared" si="1"/>
        <v>96</v>
      </c>
      <c r="AG27" s="21"/>
      <c r="AH27" s="57">
        <f t="shared" ref="AH27" si="20">IFERROR(IF(AG27/AF27&gt;100%,100%,AG27/AF27),0)</f>
        <v>0</v>
      </c>
      <c r="AI27" s="21"/>
      <c r="AJ27" s="21"/>
      <c r="AK27" s="29">
        <f t="shared" si="2"/>
        <v>71</v>
      </c>
      <c r="AL27" s="21"/>
      <c r="AM27" s="57">
        <f>IFERROR(IF(AL27/AK27&gt;100%,100%,AL27/AK27),0)</f>
        <v>0</v>
      </c>
      <c r="AN27" s="21"/>
      <c r="AO27" s="21"/>
      <c r="AP27" s="62">
        <f>P27</f>
        <v>322</v>
      </c>
      <c r="AQ27" s="62">
        <f t="shared" si="12"/>
        <v>216</v>
      </c>
      <c r="AR27" s="66">
        <f>IFERROR(IF(AQ27/AP27&gt;100%,100%,AQ27/AP27),0)</f>
        <v>0.67080745341614911</v>
      </c>
      <c r="AS27" s="61" t="s">
        <v>176</v>
      </c>
      <c r="AT27" s="88" t="s">
        <v>128</v>
      </c>
    </row>
    <row r="28" spans="1:46" s="30" customFormat="1" ht="133.5">
      <c r="A28" s="22">
        <v>4</v>
      </c>
      <c r="B28" s="21" t="s">
        <v>52</v>
      </c>
      <c r="C28" s="21" t="s">
        <v>123</v>
      </c>
      <c r="D28" s="22">
        <v>14</v>
      </c>
      <c r="E28" s="21" t="s">
        <v>177</v>
      </c>
      <c r="F28" s="21" t="s">
        <v>56</v>
      </c>
      <c r="G28" s="21" t="s">
        <v>178</v>
      </c>
      <c r="H28" s="21" t="s">
        <v>179</v>
      </c>
      <c r="I28" s="21" t="s">
        <v>127</v>
      </c>
      <c r="J28" s="21" t="s">
        <v>128</v>
      </c>
      <c r="K28" s="21" t="s">
        <v>163</v>
      </c>
      <c r="L28" s="29">
        <v>26</v>
      </c>
      <c r="M28" s="29">
        <v>42</v>
      </c>
      <c r="N28" s="29">
        <v>42</v>
      </c>
      <c r="O28" s="29">
        <v>31</v>
      </c>
      <c r="P28" s="29">
        <f t="shared" si="13"/>
        <v>141</v>
      </c>
      <c r="Q28" s="21" t="s">
        <v>62</v>
      </c>
      <c r="R28" s="21" t="s">
        <v>180</v>
      </c>
      <c r="S28" s="21" t="s">
        <v>165</v>
      </c>
      <c r="T28" s="21" t="s">
        <v>131</v>
      </c>
      <c r="U28" s="21" t="s">
        <v>132</v>
      </c>
      <c r="V28" s="62">
        <f t="shared" si="4"/>
        <v>26</v>
      </c>
      <c r="W28" s="63">
        <v>29</v>
      </c>
      <c r="X28" s="65">
        <f>IFERROR(IF(W28/V28&gt;100%,100%,W28/V28),0)</f>
        <v>1</v>
      </c>
      <c r="Y28" s="61" t="s">
        <v>181</v>
      </c>
      <c r="Z28" s="21"/>
      <c r="AA28" s="29">
        <f t="shared" si="5"/>
        <v>42</v>
      </c>
      <c r="AB28" s="21">
        <v>42</v>
      </c>
      <c r="AC28" s="57">
        <f>IFERROR(IF(AB28/AA28&gt;100%,100%,AB28/AA28),0)</f>
        <v>1</v>
      </c>
      <c r="AD28" s="21" t="s">
        <v>182</v>
      </c>
      <c r="AE28" s="21" t="s">
        <v>168</v>
      </c>
      <c r="AF28" s="29">
        <f>N28</f>
        <v>42</v>
      </c>
      <c r="AG28" s="21"/>
      <c r="AH28" s="57">
        <f>IFERROR(IF(AG28/AF28&gt;100%,100%,AG28/AF28),0)</f>
        <v>0</v>
      </c>
      <c r="AI28" s="21"/>
      <c r="AJ28" s="21"/>
      <c r="AK28" s="29">
        <f t="shared" si="2"/>
        <v>31</v>
      </c>
      <c r="AL28" s="21"/>
      <c r="AM28" s="57">
        <f t="shared" si="8"/>
        <v>0</v>
      </c>
      <c r="AN28" s="21"/>
      <c r="AO28" s="21"/>
      <c r="AP28" s="63">
        <f t="shared" si="3"/>
        <v>141</v>
      </c>
      <c r="AQ28" s="62">
        <f t="shared" si="12"/>
        <v>71</v>
      </c>
      <c r="AR28" s="66">
        <f>IFERROR(IF(AQ28/AP28&gt;100%,100%,AQ28/AP28),0)</f>
        <v>0.50354609929078009</v>
      </c>
      <c r="AS28" s="61" t="s">
        <v>183</v>
      </c>
      <c r="AT28" s="88"/>
    </row>
    <row r="29" spans="1:46" s="5" customFormat="1" ht="15.75">
      <c r="A29" s="10"/>
      <c r="B29" s="10"/>
      <c r="C29" s="10"/>
      <c r="D29" s="10"/>
      <c r="E29" s="13" t="s">
        <v>184</v>
      </c>
      <c r="F29" s="10"/>
      <c r="G29" s="10"/>
      <c r="H29" s="10"/>
      <c r="I29" s="10"/>
      <c r="J29" s="10"/>
      <c r="K29" s="10"/>
      <c r="L29" s="15"/>
      <c r="M29" s="15"/>
      <c r="N29" s="15"/>
      <c r="O29" s="15"/>
      <c r="P29" s="15"/>
      <c r="Q29" s="10"/>
      <c r="R29" s="10"/>
      <c r="S29" s="10"/>
      <c r="T29" s="10"/>
      <c r="U29" s="10"/>
      <c r="V29" s="16"/>
      <c r="W29" s="16"/>
      <c r="X29" s="68">
        <f>AVERAGE(X16:X28)*80%</f>
        <v>0.67894951097012957</v>
      </c>
      <c r="Y29" s="15"/>
      <c r="Z29" s="15"/>
      <c r="AA29" s="15"/>
      <c r="AB29" s="15"/>
      <c r="AC29" s="59">
        <f>AVERAGE(AC15:AC28)*80%</f>
        <v>0.71377414965986397</v>
      </c>
      <c r="AD29" s="15"/>
      <c r="AE29" s="15"/>
      <c r="AF29" s="15"/>
      <c r="AG29" s="15"/>
      <c r="AH29" s="60">
        <f>AVERAGE(AH15:AH28)*80%</f>
        <v>0</v>
      </c>
      <c r="AI29" s="15"/>
      <c r="AJ29" s="15"/>
      <c r="AK29" s="15"/>
      <c r="AL29" s="15"/>
      <c r="AM29" s="60">
        <f>AVERAGE(AM15:AM28)*80%</f>
        <v>0</v>
      </c>
      <c r="AN29" s="10"/>
      <c r="AO29" s="10"/>
      <c r="AP29" s="16"/>
      <c r="AQ29" s="82"/>
      <c r="AR29" s="68">
        <f>AVERAGE(AR15:AR28)*80%</f>
        <v>0.3802081239724372</v>
      </c>
      <c r="AS29" s="10"/>
      <c r="AT29" s="89"/>
    </row>
    <row r="30" spans="1:46" s="53" customFormat="1" ht="166.5">
      <c r="A30" s="34">
        <v>3</v>
      </c>
      <c r="B30" s="27" t="s">
        <v>73</v>
      </c>
      <c r="C30" s="27" t="s">
        <v>185</v>
      </c>
      <c r="D30" s="34" t="s">
        <v>186</v>
      </c>
      <c r="E30" s="27" t="s">
        <v>187</v>
      </c>
      <c r="F30" s="27" t="s">
        <v>188</v>
      </c>
      <c r="G30" s="27" t="s">
        <v>189</v>
      </c>
      <c r="H30" s="27" t="s">
        <v>190</v>
      </c>
      <c r="I30" s="27" t="s">
        <v>191</v>
      </c>
      <c r="J30" s="40" t="s">
        <v>110</v>
      </c>
      <c r="K30" s="40" t="s">
        <v>192</v>
      </c>
      <c r="L30" s="41" t="s">
        <v>193</v>
      </c>
      <c r="M30" s="42">
        <v>0.8</v>
      </c>
      <c r="N30" s="41" t="s">
        <v>193</v>
      </c>
      <c r="O30" s="42">
        <v>0.8</v>
      </c>
      <c r="P30" s="42">
        <v>0.8</v>
      </c>
      <c r="Q30" s="27" t="s">
        <v>62</v>
      </c>
      <c r="R30" s="27" t="s">
        <v>194</v>
      </c>
      <c r="S30" s="27" t="s">
        <v>195</v>
      </c>
      <c r="T30" s="27" t="s">
        <v>196</v>
      </c>
      <c r="U30" s="27" t="s">
        <v>197</v>
      </c>
      <c r="V30" s="69">
        <v>0</v>
      </c>
      <c r="W30" s="73">
        <v>0</v>
      </c>
      <c r="X30" s="73">
        <f>IFERROR(IF(W30/V30&gt;100%,100%,W30/V30),0)</f>
        <v>0</v>
      </c>
      <c r="Y30" s="27" t="s">
        <v>68</v>
      </c>
      <c r="Z30" s="27" t="s">
        <v>198</v>
      </c>
      <c r="AA30" s="44">
        <f>M30</f>
        <v>0.8</v>
      </c>
      <c r="AB30" s="91">
        <v>0.91</v>
      </c>
      <c r="AC30" s="94">
        <f>IFERROR(IF(AB30/AA30&gt;100%,100%,AB30/AA30),0)</f>
        <v>1</v>
      </c>
      <c r="AD30" s="27" t="s">
        <v>199</v>
      </c>
      <c r="AE30" s="27" t="s">
        <v>200</v>
      </c>
      <c r="AF30" s="43">
        <v>0</v>
      </c>
      <c r="AG30" s="27"/>
      <c r="AH30" s="92" cm="1">
        <f t="array" aca="1" ref="AH30" ca="1">IFERROR(IF(AI30AG30/AF30&gt;100%,100%,AG30/AF30),0)</f>
        <v>0</v>
      </c>
      <c r="AI30" s="27"/>
      <c r="AJ30" s="27"/>
      <c r="AK30" s="44">
        <f>O30</f>
        <v>0.8</v>
      </c>
      <c r="AL30" s="27"/>
      <c r="AM30" s="92">
        <f>IFERROR(IF(AL30/AK30&gt;100%,100%,AL30/AK30),0)</f>
        <v>0</v>
      </c>
      <c r="AN30" s="27"/>
      <c r="AO30" s="27"/>
      <c r="AP30" s="74">
        <f>P30</f>
        <v>0.8</v>
      </c>
      <c r="AQ30" s="75">
        <f>IFERROR(AVERAGE(AB30,AL30)*0.5,0)</f>
        <v>0.45500000000000002</v>
      </c>
      <c r="AR30" s="79">
        <f>IFERROR(IF(AQ30/AP30&gt;100%,100%,AQ30/AP30),0)</f>
        <v>0.56874999999999998</v>
      </c>
      <c r="AS30" s="80" t="s">
        <v>201</v>
      </c>
      <c r="AT30" s="88" t="s">
        <v>110</v>
      </c>
    </row>
    <row r="31" spans="1:46" s="53" customFormat="1" ht="166.5">
      <c r="A31" s="34">
        <v>5</v>
      </c>
      <c r="B31" s="27" t="s">
        <v>202</v>
      </c>
      <c r="C31" s="27" t="s">
        <v>203</v>
      </c>
      <c r="D31" s="34" t="s">
        <v>204</v>
      </c>
      <c r="E31" s="45" t="s">
        <v>205</v>
      </c>
      <c r="F31" s="45" t="s">
        <v>188</v>
      </c>
      <c r="G31" s="45" t="s">
        <v>206</v>
      </c>
      <c r="H31" s="45" t="s">
        <v>207</v>
      </c>
      <c r="I31" s="45" t="s">
        <v>208</v>
      </c>
      <c r="J31" s="45" t="s">
        <v>209</v>
      </c>
      <c r="K31" s="45" t="s">
        <v>206</v>
      </c>
      <c r="L31" s="46" t="s">
        <v>210</v>
      </c>
      <c r="M31" s="47">
        <v>1</v>
      </c>
      <c r="N31" s="47">
        <v>1</v>
      </c>
      <c r="O31" s="48">
        <v>1</v>
      </c>
      <c r="P31" s="48">
        <v>1</v>
      </c>
      <c r="Q31" s="45" t="s">
        <v>211</v>
      </c>
      <c r="R31" s="45" t="s">
        <v>212</v>
      </c>
      <c r="S31" s="45" t="s">
        <v>213</v>
      </c>
      <c r="T31" s="49" t="s">
        <v>214</v>
      </c>
      <c r="U31" s="50" t="s">
        <v>215</v>
      </c>
      <c r="V31" s="69">
        <v>0</v>
      </c>
      <c r="W31" s="73">
        <v>0</v>
      </c>
      <c r="X31" s="73">
        <f t="shared" ref="X31:X36" si="21">IFERROR(IF(W31/V31&gt;100%,100%,W31/V31),0)</f>
        <v>0</v>
      </c>
      <c r="Y31" s="27" t="s">
        <v>68</v>
      </c>
      <c r="Z31" s="27" t="s">
        <v>216</v>
      </c>
      <c r="AA31" s="44">
        <f>M31</f>
        <v>1</v>
      </c>
      <c r="AB31" s="91">
        <v>1</v>
      </c>
      <c r="AC31" s="94">
        <f t="shared" ref="AC31:AC36" si="22">IFERROR(IF(AB31/AA31&gt;100%,100%,AB31/AA31),0)</f>
        <v>1</v>
      </c>
      <c r="AD31" s="27" t="s">
        <v>217</v>
      </c>
      <c r="AE31" s="27" t="s">
        <v>218</v>
      </c>
      <c r="AF31" s="44">
        <f>N31</f>
        <v>1</v>
      </c>
      <c r="AG31" s="27"/>
      <c r="AH31" s="92" cm="1">
        <f t="array" aca="1" ref="AH31" ca="1">IFERROR(IF(AI30AG30/AF31&gt;100%,100%,AG31/AF31),0)</f>
        <v>0</v>
      </c>
      <c r="AI31" s="27"/>
      <c r="AJ31" s="27"/>
      <c r="AK31" s="44">
        <f>O31</f>
        <v>1</v>
      </c>
      <c r="AL31" s="27"/>
      <c r="AM31" s="92">
        <f>IFERROR(IF(AL31/AK31&gt;100%,100%,AL31/AK31),0)</f>
        <v>0</v>
      </c>
      <c r="AN31" s="27"/>
      <c r="AO31" s="27"/>
      <c r="AP31" s="74">
        <f>P31</f>
        <v>1</v>
      </c>
      <c r="AQ31" s="75">
        <f>IFERROR(AVERAGE(AB31,AG31,AL31)*0.33,0)</f>
        <v>0.33</v>
      </c>
      <c r="AR31" s="79">
        <f>IFERROR(IF(AQ31/AP31&gt;100%,100%,AQ31/AP31),0)</f>
        <v>0.33</v>
      </c>
      <c r="AS31" s="81" t="s">
        <v>219</v>
      </c>
      <c r="AT31" s="88" t="s">
        <v>209</v>
      </c>
    </row>
    <row r="32" spans="1:46" s="53" customFormat="1" ht="117">
      <c r="A32" s="34">
        <v>3</v>
      </c>
      <c r="B32" s="27" t="s">
        <v>73</v>
      </c>
      <c r="C32" s="27" t="s">
        <v>185</v>
      </c>
      <c r="D32" s="34" t="s">
        <v>220</v>
      </c>
      <c r="E32" s="27" t="s">
        <v>221</v>
      </c>
      <c r="F32" s="27" t="s">
        <v>188</v>
      </c>
      <c r="G32" s="27" t="s">
        <v>222</v>
      </c>
      <c r="H32" s="27" t="s">
        <v>223</v>
      </c>
      <c r="I32" s="34" t="s">
        <v>224</v>
      </c>
      <c r="J32" s="28" t="s">
        <v>128</v>
      </c>
      <c r="K32" s="27" t="s">
        <v>222</v>
      </c>
      <c r="L32" s="51">
        <v>0</v>
      </c>
      <c r="M32" s="51">
        <v>1</v>
      </c>
      <c r="N32" s="51">
        <v>0</v>
      </c>
      <c r="O32" s="51">
        <v>1</v>
      </c>
      <c r="P32" s="51">
        <v>2</v>
      </c>
      <c r="Q32" s="27" t="s">
        <v>62</v>
      </c>
      <c r="R32" s="45" t="s">
        <v>225</v>
      </c>
      <c r="S32" s="45" t="s">
        <v>225</v>
      </c>
      <c r="T32" s="45" t="s">
        <v>196</v>
      </c>
      <c r="U32" s="45" t="s">
        <v>196</v>
      </c>
      <c r="V32" s="71">
        <f>L32</f>
        <v>0</v>
      </c>
      <c r="W32" s="73">
        <v>0</v>
      </c>
      <c r="X32" s="73">
        <f t="shared" si="21"/>
        <v>0</v>
      </c>
      <c r="Y32" s="27" t="s">
        <v>68</v>
      </c>
      <c r="Z32" s="27" t="s">
        <v>198</v>
      </c>
      <c r="AA32" s="43">
        <f>M32</f>
        <v>1</v>
      </c>
      <c r="AB32" s="27">
        <v>1</v>
      </c>
      <c r="AC32" s="94">
        <f t="shared" si="22"/>
        <v>1</v>
      </c>
      <c r="AD32" s="27" t="s">
        <v>226</v>
      </c>
      <c r="AE32" s="27" t="s">
        <v>227</v>
      </c>
      <c r="AF32" s="43">
        <f>N32</f>
        <v>0</v>
      </c>
      <c r="AG32" s="27"/>
      <c r="AH32" s="92" cm="1">
        <f t="array" aca="1" ref="AH32" ca="1">IFERROR(IF(AI30AG30/AF32&gt;100%,100%,AG32/AF32),0)</f>
        <v>0</v>
      </c>
      <c r="AI32" s="27"/>
      <c r="AJ32" s="27"/>
      <c r="AK32" s="43">
        <f>O32</f>
        <v>1</v>
      </c>
      <c r="AL32" s="27"/>
      <c r="AM32" s="92">
        <f>IFERROR(IF(AL32/AK32&gt;100%,100%,AL32/AK32),0)</f>
        <v>0</v>
      </c>
      <c r="AN32" s="27"/>
      <c r="AO32" s="27"/>
      <c r="AP32" s="70">
        <f>P32</f>
        <v>2</v>
      </c>
      <c r="AQ32" s="69">
        <f>IFERROR(W32+AB32+AG32+AL32,0)</f>
        <v>1</v>
      </c>
      <c r="AR32" s="79">
        <f>IFERROR(IF(AQ32/AP32&gt;100%,100%,AQ32/AP32),0)</f>
        <v>0.5</v>
      </c>
      <c r="AS32" s="81" t="s">
        <v>228</v>
      </c>
      <c r="AT32" s="88" t="s">
        <v>128</v>
      </c>
    </row>
    <row r="33" spans="1:46" s="53" customFormat="1" ht="150">
      <c r="A33" s="34">
        <v>3</v>
      </c>
      <c r="B33" s="27" t="s">
        <v>73</v>
      </c>
      <c r="C33" s="27" t="s">
        <v>229</v>
      </c>
      <c r="D33" s="34" t="s">
        <v>230</v>
      </c>
      <c r="E33" s="45" t="s">
        <v>231</v>
      </c>
      <c r="F33" s="45" t="s">
        <v>188</v>
      </c>
      <c r="G33" s="45" t="s">
        <v>232</v>
      </c>
      <c r="H33" s="45" t="s">
        <v>233</v>
      </c>
      <c r="I33" s="45" t="s">
        <v>234</v>
      </c>
      <c r="J33" s="45" t="s">
        <v>128</v>
      </c>
      <c r="K33" s="45" t="s">
        <v>235</v>
      </c>
      <c r="L33" s="52">
        <v>1</v>
      </c>
      <c r="M33" s="52">
        <v>0</v>
      </c>
      <c r="N33" s="52">
        <v>0</v>
      </c>
      <c r="O33" s="52">
        <v>0</v>
      </c>
      <c r="P33" s="52">
        <v>1</v>
      </c>
      <c r="Q33" s="45" t="s">
        <v>62</v>
      </c>
      <c r="R33" s="45" t="s">
        <v>236</v>
      </c>
      <c r="S33" s="45" t="s">
        <v>237</v>
      </c>
      <c r="T33" s="45" t="s">
        <v>196</v>
      </c>
      <c r="U33" s="45" t="s">
        <v>238</v>
      </c>
      <c r="V33" s="72">
        <v>1</v>
      </c>
      <c r="W33" s="73">
        <f>16/16</f>
        <v>1</v>
      </c>
      <c r="X33" s="73">
        <f>IFERROR(IF(W33/V33&gt;100%,100%,W33/V33),0)</f>
        <v>1</v>
      </c>
      <c r="Y33" s="27" t="s">
        <v>239</v>
      </c>
      <c r="Z33" s="27" t="s">
        <v>240</v>
      </c>
      <c r="AA33" s="43">
        <f>M33</f>
        <v>0</v>
      </c>
      <c r="AB33" s="92">
        <v>0</v>
      </c>
      <c r="AC33" s="94">
        <f>IFERROR(IF(AB33/AA33&gt;100%,100%,AB33/AA33),0)</f>
        <v>0</v>
      </c>
      <c r="AD33" s="27" t="s">
        <v>68</v>
      </c>
      <c r="AE33" s="27" t="s">
        <v>68</v>
      </c>
      <c r="AF33" s="43">
        <v>0</v>
      </c>
      <c r="AG33" s="27"/>
      <c r="AH33" s="92" cm="1">
        <f t="array" aca="1" ref="AH33" ca="1">IFERROR(IF(AI30AG30/AF33&gt;100%,100%,AG33/AF33),0)</f>
        <v>0</v>
      </c>
      <c r="AI33" s="27"/>
      <c r="AJ33" s="27"/>
      <c r="AK33" s="43">
        <v>0</v>
      </c>
      <c r="AL33" s="27"/>
      <c r="AM33" s="92">
        <f>IFERROR(IF(AL33/AK33&gt;100%,100%,AL33/AK33),0)</f>
        <v>0</v>
      </c>
      <c r="AN33" s="27"/>
      <c r="AO33" s="27"/>
      <c r="AP33" s="71">
        <v>1</v>
      </c>
      <c r="AQ33" s="75">
        <f>IFERROR(W33+AB33+AG33+AL33,0)</f>
        <v>1</v>
      </c>
      <c r="AR33" s="79">
        <f>IFERROR(IF(AQ33/AP33&gt;100%,100%,AQ33/AP33),0)</f>
        <v>1</v>
      </c>
      <c r="AS33" s="81" t="s">
        <v>241</v>
      </c>
      <c r="AT33" s="88" t="s">
        <v>128</v>
      </c>
    </row>
    <row r="34" spans="1:46" s="53" customFormat="1" ht="232.5">
      <c r="A34" s="34">
        <v>3</v>
      </c>
      <c r="B34" s="27" t="s">
        <v>73</v>
      </c>
      <c r="C34" s="27" t="s">
        <v>229</v>
      </c>
      <c r="D34" s="34" t="s">
        <v>242</v>
      </c>
      <c r="E34" s="45" t="s">
        <v>243</v>
      </c>
      <c r="F34" s="45" t="s">
        <v>188</v>
      </c>
      <c r="G34" s="45" t="s">
        <v>244</v>
      </c>
      <c r="H34" s="45" t="s">
        <v>245</v>
      </c>
      <c r="I34" s="45" t="s">
        <v>119</v>
      </c>
      <c r="J34" s="45" t="s">
        <v>110</v>
      </c>
      <c r="K34" s="45" t="s">
        <v>244</v>
      </c>
      <c r="L34" s="52">
        <v>1</v>
      </c>
      <c r="M34" s="52">
        <v>1</v>
      </c>
      <c r="N34" s="52">
        <v>1</v>
      </c>
      <c r="O34" s="52">
        <v>1</v>
      </c>
      <c r="P34" s="52">
        <v>1</v>
      </c>
      <c r="Q34" s="45" t="s">
        <v>246</v>
      </c>
      <c r="R34" s="45" t="s">
        <v>247</v>
      </c>
      <c r="S34" s="45" t="s">
        <v>248</v>
      </c>
      <c r="T34" s="45" t="s">
        <v>196</v>
      </c>
      <c r="U34" s="45" t="s">
        <v>238</v>
      </c>
      <c r="V34" s="74">
        <f>L34</f>
        <v>1</v>
      </c>
      <c r="W34" s="75">
        <f>36/44</f>
        <v>0.81818181818181823</v>
      </c>
      <c r="X34" s="73">
        <f t="shared" si="21"/>
        <v>0.81818181818181823</v>
      </c>
      <c r="Y34" s="27" t="s">
        <v>249</v>
      </c>
      <c r="Z34" s="27" t="s">
        <v>250</v>
      </c>
      <c r="AA34" s="44">
        <f>M34</f>
        <v>1</v>
      </c>
      <c r="AB34" s="93">
        <f>59/82</f>
        <v>0.71951219512195119</v>
      </c>
      <c r="AC34" s="94">
        <f>IFERROR(IF(AB34/AA34&gt;100%,100%,AB34/AA34),0)</f>
        <v>0.71951219512195119</v>
      </c>
      <c r="AD34" s="27" t="s">
        <v>251</v>
      </c>
      <c r="AE34" s="27" t="s">
        <v>252</v>
      </c>
      <c r="AF34" s="44">
        <f>N34</f>
        <v>1</v>
      </c>
      <c r="AG34" s="27"/>
      <c r="AH34" s="92" cm="1">
        <f t="array" aca="1" ref="AH34" ca="1">IFERROR(IF(AI30AG30/AF34&gt;100%,100%,AG34/AF34),0)</f>
        <v>0</v>
      </c>
      <c r="AI34" s="27"/>
      <c r="AJ34" s="27"/>
      <c r="AK34" s="44">
        <f>O34</f>
        <v>1</v>
      </c>
      <c r="AL34" s="27"/>
      <c r="AM34" s="92">
        <f>IFERROR(IF(AL34/AK34&gt;100%,100%,AL34/AK34),0)</f>
        <v>0</v>
      </c>
      <c r="AN34" s="27"/>
      <c r="AO34" s="27"/>
      <c r="AP34" s="74">
        <f>P34</f>
        <v>1</v>
      </c>
      <c r="AQ34" s="75">
        <f>IFERROR(AVERAGE(W34,AB34,AG34,AL34)*0.5,0)</f>
        <v>0.38442350332594233</v>
      </c>
      <c r="AR34" s="79">
        <f>IFERROR(IF(AQ34/AP34&gt;100%,100%,AQ34/AP34)*0.5,0)</f>
        <v>0.19221175166297116</v>
      </c>
      <c r="AS34" s="81" t="s">
        <v>253</v>
      </c>
      <c r="AT34" s="88" t="s">
        <v>110</v>
      </c>
    </row>
    <row r="35" spans="1:46" s="53" customFormat="1" ht="101.25" customHeight="1">
      <c r="A35" s="34">
        <v>3</v>
      </c>
      <c r="B35" s="27" t="s">
        <v>73</v>
      </c>
      <c r="C35" s="27" t="s">
        <v>254</v>
      </c>
      <c r="D35" s="34" t="s">
        <v>255</v>
      </c>
      <c r="E35" s="27" t="s">
        <v>256</v>
      </c>
      <c r="F35" s="45" t="s">
        <v>188</v>
      </c>
      <c r="G35" s="27" t="s">
        <v>257</v>
      </c>
      <c r="H35" s="27" t="s">
        <v>258</v>
      </c>
      <c r="I35" s="27" t="s">
        <v>259</v>
      </c>
      <c r="J35" s="54" t="s">
        <v>128</v>
      </c>
      <c r="K35" s="27" t="s">
        <v>257</v>
      </c>
      <c r="L35" s="55">
        <v>0</v>
      </c>
      <c r="M35" s="55">
        <v>1</v>
      </c>
      <c r="N35" s="55">
        <v>0</v>
      </c>
      <c r="O35" s="55">
        <v>0</v>
      </c>
      <c r="P35" s="56">
        <v>1</v>
      </c>
      <c r="Q35" s="27" t="s">
        <v>62</v>
      </c>
      <c r="R35" s="27" t="s">
        <v>257</v>
      </c>
      <c r="S35" s="27" t="s">
        <v>260</v>
      </c>
      <c r="T35" s="27" t="s">
        <v>196</v>
      </c>
      <c r="U35" s="27" t="s">
        <v>261</v>
      </c>
      <c r="V35" s="71">
        <f>L35</f>
        <v>0</v>
      </c>
      <c r="W35" s="73">
        <v>0</v>
      </c>
      <c r="X35" s="73">
        <f>IFERROR(IF(W35/V35&gt;100%,100%,W35/V35),0)</f>
        <v>0</v>
      </c>
      <c r="Y35" s="27" t="s">
        <v>68</v>
      </c>
      <c r="Z35" s="27" t="s">
        <v>216</v>
      </c>
      <c r="AA35" s="43">
        <f>M35</f>
        <v>1</v>
      </c>
      <c r="AB35" s="97">
        <v>0.5</v>
      </c>
      <c r="AC35" s="94">
        <f>IFERROR(IF(AB35/AA35&gt;100%,100%,AB35/AA35),0)</f>
        <v>0.5</v>
      </c>
      <c r="AD35" s="27" t="s">
        <v>262</v>
      </c>
      <c r="AE35" s="27" t="s">
        <v>263</v>
      </c>
      <c r="AF35" s="43">
        <f>N35</f>
        <v>0</v>
      </c>
      <c r="AG35" s="27"/>
      <c r="AH35" s="92" cm="1">
        <f t="array" aca="1" ref="AH35" ca="1">IFERROR(IF(AI30AG30/AF35&gt;100%,100%,AG35/AF35),0)</f>
        <v>0</v>
      </c>
      <c r="AI35" s="27"/>
      <c r="AJ35" s="27"/>
      <c r="AK35" s="43">
        <f>O35</f>
        <v>0</v>
      </c>
      <c r="AL35" s="27"/>
      <c r="AM35" s="92">
        <f>IFERROR(IF(AL35/AK35&gt;100%,100%,AL35/AK35),0)</f>
        <v>0</v>
      </c>
      <c r="AN35" s="27"/>
      <c r="AO35" s="27"/>
      <c r="AP35" s="70">
        <f>P35</f>
        <v>1</v>
      </c>
      <c r="AQ35" s="142">
        <f>IFERROR(W35+AB35+AG35+AL35,0)</f>
        <v>0.5</v>
      </c>
      <c r="AR35" s="143">
        <f>IFERROR(IF(AQ35/AP35&gt;100%,100%,AQ35/AP35),0)</f>
        <v>0.5</v>
      </c>
      <c r="AS35" s="144" t="s">
        <v>264</v>
      </c>
      <c r="AT35" s="88" t="s">
        <v>128</v>
      </c>
    </row>
    <row r="36" spans="1:46" s="53" customFormat="1" ht="112.5" customHeight="1">
      <c r="A36" s="34">
        <v>3</v>
      </c>
      <c r="B36" s="27" t="s">
        <v>73</v>
      </c>
      <c r="C36" s="27" t="s">
        <v>254</v>
      </c>
      <c r="D36" s="34" t="s">
        <v>265</v>
      </c>
      <c r="E36" s="27" t="s">
        <v>266</v>
      </c>
      <c r="F36" s="45" t="s">
        <v>188</v>
      </c>
      <c r="G36" s="27" t="s">
        <v>267</v>
      </c>
      <c r="H36" s="27" t="s">
        <v>268</v>
      </c>
      <c r="I36" s="27" t="s">
        <v>259</v>
      </c>
      <c r="J36" s="54" t="s">
        <v>128</v>
      </c>
      <c r="K36" s="27" t="s">
        <v>267</v>
      </c>
      <c r="L36" s="56">
        <v>0</v>
      </c>
      <c r="M36" s="56">
        <v>0</v>
      </c>
      <c r="N36" s="56">
        <v>0</v>
      </c>
      <c r="O36" s="56">
        <v>1</v>
      </c>
      <c r="P36" s="56">
        <v>1</v>
      </c>
      <c r="Q36" s="27" t="s">
        <v>62</v>
      </c>
      <c r="R36" s="27" t="s">
        <v>269</v>
      </c>
      <c r="S36" s="27" t="s">
        <v>270</v>
      </c>
      <c r="T36" s="27" t="s">
        <v>196</v>
      </c>
      <c r="U36" s="27" t="s">
        <v>261</v>
      </c>
      <c r="V36" s="71">
        <f>L36</f>
        <v>0</v>
      </c>
      <c r="W36" s="73">
        <v>0</v>
      </c>
      <c r="X36" s="73">
        <f t="shared" si="21"/>
        <v>0</v>
      </c>
      <c r="Y36" s="27" t="s">
        <v>68</v>
      </c>
      <c r="Z36" s="27" t="s">
        <v>216</v>
      </c>
      <c r="AA36" s="43">
        <f>M36</f>
        <v>0</v>
      </c>
      <c r="AB36" s="92">
        <v>0</v>
      </c>
      <c r="AC36" s="94">
        <f>IFERROR(IF(AB36/AA36&gt;100%,100%,AB36/AA36),0)</f>
        <v>0</v>
      </c>
      <c r="AD36" s="27" t="s">
        <v>68</v>
      </c>
      <c r="AE36" s="27" t="s">
        <v>68</v>
      </c>
      <c r="AF36" s="43">
        <f>N36</f>
        <v>0</v>
      </c>
      <c r="AG36" s="27"/>
      <c r="AH36" s="92" cm="1">
        <f t="array" aca="1" ref="AH36" ca="1">IFERROR(IF(AI30AG30/AF36&gt;100%,100%,AG36/AF36),0)</f>
        <v>0</v>
      </c>
      <c r="AI36" s="27"/>
      <c r="AJ36" s="27"/>
      <c r="AK36" s="43">
        <f>O36</f>
        <v>1</v>
      </c>
      <c r="AL36" s="27"/>
      <c r="AM36" s="92">
        <f>IFERROR(IF(AL36/AK36&gt;100%,100%,AL36/AK36),0)</f>
        <v>0</v>
      </c>
      <c r="AN36" s="27"/>
      <c r="AO36" s="27"/>
      <c r="AP36" s="69">
        <f>P36</f>
        <v>1</v>
      </c>
      <c r="AQ36" s="142" cm="1">
        <f t="array" aca="1" ref="AQ36" ca="1">IFERROR(W36+AB36+AG35A+AL36,0)</f>
        <v>0</v>
      </c>
      <c r="AR36" s="143">
        <f ca="1">IFERROR(IF(AQ36/AP36&gt;100%,100%,AQ36/AP36),0)</f>
        <v>0</v>
      </c>
      <c r="AS36" s="144" t="s">
        <v>271</v>
      </c>
      <c r="AT36" s="88" t="s">
        <v>128</v>
      </c>
    </row>
    <row r="37" spans="1:46" s="5" customFormat="1" ht="27" customHeight="1">
      <c r="A37" s="10"/>
      <c r="B37" s="10"/>
      <c r="C37" s="10"/>
      <c r="D37" s="10"/>
      <c r="E37" s="11" t="s">
        <v>272</v>
      </c>
      <c r="F37" s="11"/>
      <c r="G37" s="11"/>
      <c r="H37" s="11"/>
      <c r="I37" s="11"/>
      <c r="J37" s="11"/>
      <c r="K37" s="11"/>
      <c r="L37" s="12"/>
      <c r="M37" s="12"/>
      <c r="N37" s="12"/>
      <c r="O37" s="12"/>
      <c r="P37" s="12"/>
      <c r="Q37" s="11"/>
      <c r="R37" s="10"/>
      <c r="S37" s="10"/>
      <c r="T37" s="10"/>
      <c r="U37" s="10"/>
      <c r="V37" s="17"/>
      <c r="W37" s="17"/>
      <c r="X37" s="76">
        <f>AVERAGE(X33,X34)*20%</f>
        <v>0.18181818181818185</v>
      </c>
      <c r="Y37" s="10"/>
      <c r="Z37" s="10"/>
      <c r="AA37" s="12"/>
      <c r="AB37" s="12"/>
      <c r="AC37" s="95">
        <f>AVERAGE(AC30,AC31,AC32,AC34,AC35)*20%</f>
        <v>0.16878048780487809</v>
      </c>
      <c r="AD37" s="10"/>
      <c r="AE37" s="10"/>
      <c r="AF37" s="12"/>
      <c r="AG37" s="12"/>
      <c r="AH37" s="14" t="e">
        <f>AVERAGE(#REF!)*20%</f>
        <v>#REF!</v>
      </c>
      <c r="AI37" s="10"/>
      <c r="AJ37" s="10"/>
      <c r="AK37" s="12"/>
      <c r="AL37" s="12"/>
      <c r="AM37" s="14" t="e">
        <f>AVERAGE(#REF!)*20%</f>
        <v>#REF!</v>
      </c>
      <c r="AN37" s="10"/>
      <c r="AO37" s="10"/>
      <c r="AP37" s="17"/>
      <c r="AQ37" s="17"/>
      <c r="AR37" s="76">
        <f>AVERAGE(AR30,AR33,AR31,AR32,AR34)*20%</f>
        <v>0.10363847006651886</v>
      </c>
      <c r="AS37" s="10"/>
      <c r="AT37" s="89"/>
    </row>
    <row r="38" spans="1:46" s="9" customFormat="1" ht="20.25">
      <c r="A38" s="6"/>
      <c r="B38" s="6"/>
      <c r="C38" s="6"/>
      <c r="D38" s="6"/>
      <c r="E38" s="7" t="s">
        <v>273</v>
      </c>
      <c r="F38" s="6"/>
      <c r="G38" s="6"/>
      <c r="H38" s="6"/>
      <c r="I38" s="6"/>
      <c r="J38" s="6"/>
      <c r="K38" s="6"/>
      <c r="L38" s="8"/>
      <c r="M38" s="8"/>
      <c r="N38" s="8"/>
      <c r="O38" s="8"/>
      <c r="P38" s="8"/>
      <c r="Q38" s="6"/>
      <c r="R38" s="6"/>
      <c r="S38" s="6"/>
      <c r="T38" s="6"/>
      <c r="U38" s="6"/>
      <c r="V38" s="18"/>
      <c r="W38" s="18"/>
      <c r="X38" s="77">
        <f>X29+X37</f>
        <v>0.86076769278831144</v>
      </c>
      <c r="Y38" s="6"/>
      <c r="Z38" s="6"/>
      <c r="AA38" s="8"/>
      <c r="AB38" s="8"/>
      <c r="AC38" s="96">
        <f>AC29+AC37</f>
        <v>0.88255463746474205</v>
      </c>
      <c r="AD38" s="6"/>
      <c r="AE38" s="6"/>
      <c r="AF38" s="8"/>
      <c r="AG38" s="8"/>
      <c r="AH38" s="19" t="e">
        <f>AH29+AH37</f>
        <v>#REF!</v>
      </c>
      <c r="AI38" s="6"/>
      <c r="AJ38" s="6"/>
      <c r="AK38" s="8"/>
      <c r="AL38" s="8"/>
      <c r="AM38" s="19" t="e">
        <f>AM29+AM37</f>
        <v>#REF!</v>
      </c>
      <c r="AN38" s="6"/>
      <c r="AO38" s="6"/>
      <c r="AP38" s="18"/>
      <c r="AQ38" s="18"/>
      <c r="AR38" s="77">
        <f>AR29+AR37</f>
        <v>0.48384659403895602</v>
      </c>
      <c r="AS38" s="6"/>
      <c r="AT38" s="90"/>
    </row>
  </sheetData>
  <autoFilter ref="A14:AT38" xr:uid="{00000000-0001-0000-0000-000000000000}"/>
  <mergeCells count="20">
    <mergeCell ref="R12:U13"/>
    <mergeCell ref="F4:K4"/>
    <mergeCell ref="H5:K5"/>
    <mergeCell ref="H6:K6"/>
    <mergeCell ref="H7:K7"/>
    <mergeCell ref="H8:K8"/>
    <mergeCell ref="H9:K9"/>
    <mergeCell ref="A12:B13"/>
    <mergeCell ref="C12:C14"/>
    <mergeCell ref="A1:K1"/>
    <mergeCell ref="L1:P1"/>
    <mergeCell ref="D12:F13"/>
    <mergeCell ref="G12:Q13"/>
    <mergeCell ref="A2:K2"/>
    <mergeCell ref="H10:K10"/>
    <mergeCell ref="V12:Z13"/>
    <mergeCell ref="AA12:AE13"/>
    <mergeCell ref="AF12:AJ13"/>
    <mergeCell ref="AK12:AO13"/>
    <mergeCell ref="AP12:AS13"/>
  </mergeCells>
  <phoneticPr fontId="14" type="noConversion"/>
  <dataValidations count="1">
    <dataValidation allowBlank="1" showInputMessage="1" showErrorMessage="1" error="Escriba un texto " promptTitle="Cualquier contenido" sqref="F14 F3:F11" xr:uid="{00000000-0002-0000-0000-000000000000}"/>
  </dataValidations>
  <pageMargins left="0.7" right="0.7" top="0.75" bottom="0.75" header="0.3" footer="0.3"/>
  <pageSetup paperSize="9" orientation="portrait" r:id="rId1"/>
  <ignoredErrors>
    <ignoredError sqref="D17"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F12:F13 F1 F15:F29 F37:F1048576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2578125" defaultRowHeight="15"/>
  <cols>
    <col min="1" max="1" width="34.5703125" bestFit="1" customWidth="1"/>
  </cols>
  <sheetData>
    <row r="1" spans="1:1">
      <c r="A1" t="s">
        <v>31</v>
      </c>
    </row>
    <row r="2" spans="1:1">
      <c r="A2" t="s">
        <v>56</v>
      </c>
    </row>
    <row r="3" spans="1:1">
      <c r="A3" t="s">
        <v>116</v>
      </c>
    </row>
    <row r="4" spans="1:1">
      <c r="A4" t="s">
        <v>188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d2347bd3c34e1818504415d6e3d9b6c1">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9ac676671c92fd0c0c92606b160fe6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file>

<file path=customXml/itemProps2.xml><?xml version="1.0" encoding="utf-8"?>
<ds:datastoreItem xmlns:ds="http://schemas.openxmlformats.org/officeDocument/2006/customXml" ds:itemID="{1B94E3B0-D788-4AEB-AD02-3F285AA20A91}"/>
</file>

<file path=customXml/itemProps3.xml><?xml version="1.0" encoding="utf-8"?>
<ds:datastoreItem xmlns:ds="http://schemas.openxmlformats.org/officeDocument/2006/customXml" ds:itemID="{265251AB-C88B-4079-B78F-2291AC2E7A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2025-07-21T16:06:13Z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